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6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  <definedName name="_xlnm._FilterDatabase" localSheetId="5" hidden="1">一般公共支5!$A$3:$G$14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<sst xmlns="http://schemas.openxmlformats.org/spreadsheetml/2006/main" count="939" uniqueCount="318">
  <si>
    <t>2026年阜新蒙古族自治县水利局部门预算批复表</t>
  </si>
  <si>
    <t xml:space="preserve">收支预算总表   </t>
  </si>
  <si>
    <t>表1</t>
  </si>
  <si>
    <t>部门名称：阜新蒙古族自治县水利局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</si>
  <si>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</si>
  <si>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</si>
  <si>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</si>
  <si>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</si>
  <si>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</si>
  <si>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</si>
  <si>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</si>
  <si>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</si>
  <si>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</si>
  <si>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</si>
  <si>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三、农林水支出</t>
  </si>
  <si>
    <t>四、财政专户管理资金收入</t>
  </si>
  <si>
    <t>四、住房保障支出</t>
  </si>
  <si>
    <t>五、单位资金收入</t>
  </si>
  <si>
    <t>五、一般公共服务支出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</si>
  <si>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</si>
  <si>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</si>
  <si>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</si>
  <si>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</si>
  <si>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</si>
  <si>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</si>
  <si>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</si>
  <si>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</si>
  <si>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</si>
  <si>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</si>
  <si>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</si>
  <si>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</si>
  <si>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</si>
  <si>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</si>
  <si>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</si>
  <si>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</si>
  <si>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</si>
  <si>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</si>
  <si>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</si>
  <si>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</si>
  <si>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</si>
  <si>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</si>
  <si>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</si>
  <si>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</si>
  <si>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</si>
  <si>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</si>
  <si>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</si>
  <si>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</si>
  <si>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</si>
  <si>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031002阜新蒙古族自治县水利事务服务中心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</si>
  <si>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</si>
  <si>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</si>
  <si>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</si>
  <si>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</si>
  <si>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</si>
  <si>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</si>
  <si>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</si>
  <si>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</si>
  <si>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</si>
  <si>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</si>
  <si>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</si>
  <si>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</si>
  <si>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</si>
  <si>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</si>
  <si>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2080501</t>
  </si>
  <si>
    <t>行政单位离退休</t>
  </si>
  <si>
    <t>2080505</t>
  </si>
  <si>
    <t>机关事业单位基本养老保险缴费支出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</si>
  <si>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</si>
  <si>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</si>
  <si>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</si>
  <si>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</si>
  <si>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</si>
  <si>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</si>
  <si>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</si>
  <si>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</si>
  <si>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</si>
  <si>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水利</t>
  </si>
  <si>
    <t>2130301</t>
  </si>
  <si>
    <t>行政运行</t>
  </si>
  <si>
    <t>2130304</t>
  </si>
  <si>
    <t>水利行业业务管理</t>
  </si>
  <si>
    <t>221</t>
  </si>
  <si>
    <t>住房保障支出</t>
  </si>
  <si>
    <t>22102</t>
  </si>
  <si>
    <t>住房改革支出</t>
  </si>
  <si>
    <t>2210201</t>
  </si>
  <si>
    <t>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</si>
  <si>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</si>
  <si>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</si>
  <si>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</si>
  <si>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</si>
  <si>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</si>
  <si>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</si>
  <si>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</si>
  <si>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</si>
  <si>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</si>
  <si>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</si>
  <si>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(三)农林水支出</t>
  </si>
  <si>
    <t>二、上年结转</t>
  </si>
  <si>
    <t>(四)住房保障支出</t>
  </si>
  <si>
    <r>
      <rPr>
        <sz val="10"/>
        <rFont val="Times New Roman"/>
        <charset val="134"/>
      </rPr>
      <t>(</t>
    </r>
    <r>
      <rPr>
        <sz val="10"/>
        <rFont val="宋体"/>
        <charset val="134"/>
      </rPr>
      <t>五</t>
    </r>
    <r>
      <rPr>
        <sz val="10"/>
        <rFont val="Times New Roman"/>
        <charset val="134"/>
      </rPr>
      <t>)</t>
    </r>
    <r>
      <rPr>
        <sz val="10"/>
        <rFont val="宋体"/>
        <charset val="134"/>
      </rPr>
      <t>一般公共服务支出</t>
    </r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</si>
  <si>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</si>
  <si>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</si>
  <si>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</si>
  <si>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</si>
  <si>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</si>
  <si>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</si>
  <si>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</si>
  <si>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</si>
  <si>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</si>
  <si>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</si>
  <si>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</si>
  <si>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</si>
  <si>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</si>
  <si>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</si>
  <si>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</si>
  <si>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</si>
  <si>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</si>
  <si>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</si>
  <si>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</si>
  <si>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</si>
  <si>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</si>
  <si>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</si>
  <si>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</si>
  <si>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</si>
  <si>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</si>
  <si>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</si>
  <si>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</si>
  <si>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</si>
  <si>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</si>
  <si>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</si>
  <si>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</si>
  <si>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</si>
  <si>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</si>
  <si>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</si>
  <si>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</si>
  <si>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</si>
  <si>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</si>
  <si>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</si>
  <si>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</si>
  <si>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30228</t>
  </si>
  <si>
    <t>工会经费</t>
  </si>
  <si>
    <t>30229</t>
  </si>
  <si>
    <t>福利费</t>
  </si>
  <si>
    <t>30239</t>
  </si>
  <si>
    <t>其他交通费用</t>
  </si>
  <si>
    <t>30299</t>
  </si>
  <si>
    <t>其他商品和服务支出</t>
  </si>
  <si>
    <t>30231</t>
  </si>
  <si>
    <t>公务用车运行维护费</t>
  </si>
  <si>
    <t>303</t>
  </si>
  <si>
    <t>对个人和家庭的补助</t>
  </si>
  <si>
    <t>30302</t>
  </si>
  <si>
    <t>退休费</t>
  </si>
  <si>
    <t>30305</t>
  </si>
  <si>
    <t>生活补助</t>
  </si>
  <si>
    <t>30317</t>
  </si>
  <si>
    <t>托儿费</t>
  </si>
  <si>
    <t>30399</t>
  </si>
  <si>
    <t>其他对个人和家庭的补助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</si>
  <si>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</si>
  <si>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</si>
  <si>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</si>
  <si>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</si>
  <si>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</si>
  <si>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</si>
  <si>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</si>
  <si>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</si>
  <si>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</si>
  <si>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</si>
  <si>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</si>
  <si>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</si>
  <si>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</si>
  <si>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</si>
  <si>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</si>
  <si>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</si>
  <si>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用于水利中心14人工资及保险等方面支出</t>
  </si>
  <si>
    <t>阜新蒙古族自治县水利局</t>
  </si>
  <si>
    <t>事转企遗属补助</t>
  </si>
  <si>
    <t>0.9</t>
  </si>
  <si>
    <t>支出功能分类预算表</t>
  </si>
  <si>
    <t>表10</t>
  </si>
  <si>
    <t>支出经济分类预算表（政府预算）</t>
  </si>
  <si>
    <t>表11</t>
  </si>
  <si>
    <t>机关工资福利支出</t>
  </si>
  <si>
    <t>工资奖金津补贴</t>
  </si>
  <si>
    <t>社会保障缴费</t>
  </si>
  <si>
    <t>机关商品和服务支出</t>
  </si>
  <si>
    <t>办公经费</t>
  </si>
  <si>
    <t>对事业单位经常性补助</t>
  </si>
  <si>
    <t>社会福利和救助</t>
  </si>
  <si>
    <t>离退休费</t>
  </si>
  <si>
    <t>支出经济分类预算表（部门预算）</t>
  </si>
  <si>
    <t>表12</t>
  </si>
  <si>
    <t>其他交通费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</si>
  <si>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</si>
  <si>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</si>
  <si>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</si>
  <si>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</si>
  <si>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</si>
  <si>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</si>
  <si>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</si>
  <si>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</si>
  <si>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</si>
  <si>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</si>
  <si>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</si>
  <si>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</si>
  <si>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031001阜新蒙古族自治县水利局本级</t>
  </si>
  <si>
    <t>年度主要任务</t>
  </si>
  <si>
    <t>对应项目</t>
  </si>
  <si>
    <t>预算资金情况</t>
  </si>
  <si>
    <t>基本支出人员经费（刚性）</t>
  </si>
  <si>
    <t>基本支出公用经费（保运准）</t>
  </si>
  <si>
    <t>基本支出人员经费（其他）</t>
  </si>
  <si>
    <t>基本支出人员经费（保工资）</t>
  </si>
  <si>
    <t>基本支出公用经费（其他）</t>
  </si>
  <si>
    <t>年度绩效目标</t>
  </si>
  <si>
    <t>保障各项工作顺利完成，按计划执行年度预算，提高资金使用效益。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</si>
  <si>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</si>
  <si>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</si>
  <si>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</si>
  <si>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</si>
  <si>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</si>
  <si>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</si>
  <si>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</si>
  <si>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</si>
  <si>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</si>
  <si>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</si>
  <si>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</si>
  <si>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</si>
  <si>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2026-12</t>
  </si>
  <si>
    <t>重点工作办结率</t>
  </si>
  <si>
    <t>=</t>
  </si>
  <si>
    <t>%</t>
  </si>
  <si>
    <t>产出指标</t>
  </si>
  <si>
    <t>质量指标</t>
  </si>
  <si>
    <t>水利行业管理数据库数据准确率</t>
  </si>
  <si>
    <t>≥</t>
  </si>
  <si>
    <t>水利工程质量安全监督和抽样检测合格率</t>
  </si>
  <si>
    <t>工程设计及施工符合现行国家有关水利设计规范和行业标准率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</si>
  <si>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</si>
  <si>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</si>
  <si>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</si>
  <si>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</si>
  <si>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</si>
  <si>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</si>
  <si>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</si>
  <si>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≤</t>
  </si>
  <si>
    <t>预算执行率</t>
  </si>
  <si>
    <t>预算调整率</t>
  </si>
  <si>
    <t>效益指标</t>
  </si>
  <si>
    <t>社会效益指标</t>
  </si>
  <si>
    <t>水利主体工程缺陷率</t>
  </si>
  <si>
    <t>提高基层水利人员业务知识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</si>
  <si>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</si>
  <si>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</si>
  <si>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</si>
  <si>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</si>
  <si>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</si>
  <si>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</si>
  <si>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</si>
  <si>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</si>
  <si>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</si>
  <si>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</si>
  <si>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</si>
  <si>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</si>
  <si>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</si>
  <si>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</si>
  <si>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</si>
  <si>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</si>
  <si>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</si>
  <si>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</si>
  <si>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</si>
  <si>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</si>
  <si>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</si>
  <si>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阜新蒙古族自治县水利事务服务中心</t>
  </si>
  <si>
    <t>基本支出公用经费（保运转）</t>
  </si>
  <si>
    <t>按照水利事务服务中心年初预算正常开展</t>
  </si>
  <si>
    <t>国库集中支付运行规范性</t>
  </si>
  <si>
    <t>运行规范</t>
  </si>
  <si>
    <t>政府采购制度执行有效性</t>
  </si>
  <si>
    <t>部门内控制度有效性</t>
  </si>
  <si>
    <t>银行账户管理规范性</t>
  </si>
  <si>
    <t>绩效管理制度制定及执行</t>
  </si>
  <si>
    <t>成本控制有效</t>
  </si>
  <si>
    <t>部门预算项目（政策）绩效目标表</t>
  </si>
  <si>
    <t>表17</t>
  </si>
  <si>
    <t>项目(政策)名称</t>
  </si>
  <si>
    <t>用于水利建设质量工作考评奖补资金方面支出</t>
  </si>
  <si>
    <t>主管部门</t>
  </si>
  <si>
    <t>301阜新蒙古族自治县水利局-210921000</t>
  </si>
  <si>
    <t>实施单位</t>
  </si>
  <si>
    <t>031001阜新蒙古族自治县水利局本级-210921000</t>
  </si>
  <si>
    <t xml:space="preserve">预算资金情况 </t>
  </si>
  <si>
    <t>总体目标</t>
  </si>
  <si>
    <t>绩效指标</t>
  </si>
  <si>
    <t>运算
符号</t>
  </si>
  <si>
    <t>度量
单位</t>
  </si>
  <si>
    <t>满意度指标</t>
  </si>
  <si>
    <t>服务对象满意度指标</t>
  </si>
  <si>
    <t>服务对象满意度</t>
  </si>
  <si>
    <t>&gt;=</t>
  </si>
  <si>
    <t>社会公众满意度指标</t>
  </si>
  <si>
    <t>社会公众满意度</t>
  </si>
  <si>
    <t>用于2026年水利局事转企遗属补助方面支出</t>
  </si>
  <si>
    <t>群众满意度</t>
  </si>
  <si>
    <t>公众满意度</t>
  </si>
  <si>
    <t>用于2025年7-12月份水管员、库管员不住资金方面支出（2026.1.15）</t>
  </si>
  <si>
    <t>用于阜新县2023年中央水利救灾资金第二批水毁修复工程方面支出（2026年15号）</t>
  </si>
  <si>
    <t>031阜新蒙古族自治县水利局-210921000</t>
  </si>
  <si>
    <t>031002阜新蒙古族自治县水利事务服务中心-210921000</t>
  </si>
  <si>
    <t>用于伊吗图湿地溢流堰工程及四号湿地（1-3号池）重构项目资金方面支出（2026年14号）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</si>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</sst>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4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9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color indexed="8"/>
      <name val="宋体"/>
      <charset val="1"/>
      <scheme val="minor"/>
    </font>
    <font>
      <sz val="9"/>
      <color indexed="8"/>
      <name val="宋体"/>
      <charset val="1"/>
    </font>
    <font>
      <sz val="10"/>
      <name val="Times New Roman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0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23" applyNumberFormat="0" applyAlignment="0" applyProtection="0">
      <alignment vertical="center"/>
    </xf>
    <xf numFmtId="0" fontId="24" fillId="5" borderId="24" applyNumberFormat="0" applyAlignment="0" applyProtection="0">
      <alignment vertical="center"/>
    </xf>
    <xf numFmtId="0" fontId="25" fillId="5" borderId="23" applyNumberFormat="0" applyAlignment="0" applyProtection="0">
      <alignment vertical="center"/>
    </xf>
    <xf numFmtId="0" fontId="26" fillId="6" borderId="25" applyNumberFormat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12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0" fillId="0" borderId="15" xfId="0" applyFont="1" applyBorder="1">
      <alignment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7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4" xfId="0" applyFont="1" applyBorder="1">
      <alignment vertical="center"/>
    </xf>
    <xf numFmtId="0" fontId="0" fillId="0" borderId="19" xfId="0" applyFont="1" applyBorder="1">
      <alignment vertical="center"/>
    </xf>
    <xf numFmtId="4" fontId="12" fillId="2" borderId="1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5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0" xfId="0" applyFont="1" applyFill="1" applyBorder="1">
      <alignment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9" fontId="12" fillId="2" borderId="1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vertical="top"/>
    </xf>
    <xf numFmtId="2" fontId="13" fillId="2" borderId="0" xfId="0" applyNumberFormat="1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</row>
    <row r="2" ht="16.35" customHeight="1" spans="1:17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</row>
    <row r="3" ht="16.35" customHeight="1" spans="1:17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</row>
    <row r="4" ht="16.35" customHeight="1" spans="1:17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</row>
    <row r="5" ht="16.35" customHeight="1" spans="1:17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</row>
    <row r="6" ht="16.35" customHeight="1" spans="1:17">
      <c r="A6" s="120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</row>
    <row r="7" ht="16.35" customHeight="1" spans="1:17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</row>
    <row r="8" ht="16.35" customHeight="1" spans="1:17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</row>
    <row r="9" ht="16.35" customHeight="1" spans="1:17">
      <c r="A9" s="120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</row>
    <row r="10" ht="16.35" customHeight="1" spans="1:17">
      <c r="A10" s="120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</row>
    <row r="11" ht="16.35" customHeight="1" spans="1:17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</row>
    <row r="12" ht="16.35" customHeight="1" spans="1:17">
      <c r="A12" s="120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</row>
    <row r="13" ht="16.35" customHeight="1" spans="1:17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</row>
    <row r="14" ht="16.35" customHeight="1" spans="1:17">
      <c r="A14" s="120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</row>
    <row r="15" ht="16.35" customHeight="1" spans="1:17">
      <c r="A15" s="120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</row>
    <row r="16" ht="16.35" customHeight="1" spans="1:17">
      <c r="A16" s="120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</row>
    <row r="17" ht="16.35" customHeight="1" spans="1:17">
      <c r="A17" s="120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</row>
    <row r="18" ht="16.35" customHeight="1" spans="1:17">
      <c r="A18" s="120"/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</row>
    <row r="19" ht="16.35" customHeight="1" spans="1:17">
      <c r="A19" s="120"/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</row>
    <row r="20" ht="16.35" customHeight="1" spans="1:17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</row>
    <row r="21" ht="16.35" customHeight="1" spans="1:17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</row>
    <row r="22" ht="16.35" customHeight="1" spans="1:17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</row>
    <row r="23" ht="16.35" customHeight="1" spans="1:17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</row>
    <row r="24" ht="16.35" customHeight="1" spans="1:17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</row>
    <row r="25" ht="16.35" customHeight="1" spans="1:17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</row>
    <row r="26" ht="16.35" customHeight="1" spans="1:17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</row>
    <row r="27" ht="16.35" customHeight="1" spans="1:17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</row>
    <row r="28" ht="16.35" customHeight="1" spans="1:17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</row>
    <row r="29" ht="16.35" customHeight="1" spans="1:17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</row>
    <row r="30" ht="16.35" customHeight="1" spans="1:17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</row>
    <row r="31" ht="16.35" customHeight="1" spans="1:17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116"/>
      <c r="B2" s="116"/>
      <c r="C2" s="116"/>
      <c r="D2" s="116"/>
    </row>
    <row r="3" ht="16.2" customHeight="1" spans="1:4">
      <c r="A3" s="109" t="s">
        <v>2</v>
      </c>
      <c r="B3" s="81"/>
      <c r="C3" s="78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85" t="s">
        <v>5</v>
      </c>
      <c r="B5" s="85"/>
      <c r="C5" s="85" t="s">
        <v>6</v>
      </c>
      <c r="D5" s="85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86" t="s">
        <v>9</v>
      </c>
      <c r="B7" s="10">
        <f>165.39+1856.96</f>
        <v>2022.35</v>
      </c>
      <c r="C7" s="86" t="s">
        <v>10</v>
      </c>
      <c r="D7" s="12">
        <f>23.39+208.44</f>
        <v>231.83</v>
      </c>
    </row>
    <row r="8" ht="26.05" customHeight="1" spans="1:4">
      <c r="A8" s="86" t="s">
        <v>11</v>
      </c>
      <c r="B8" s="10"/>
      <c r="C8" s="86" t="s">
        <v>12</v>
      </c>
      <c r="D8" s="12">
        <f>8.34+107.22</f>
        <v>115.56</v>
      </c>
    </row>
    <row r="9" ht="26.05" customHeight="1" spans="1:4">
      <c r="A9" s="86" t="s">
        <v>13</v>
      </c>
      <c r="B9" s="10"/>
      <c r="C9" s="86" t="s">
        <v>14</v>
      </c>
      <c r="D9" s="12">
        <v>1388.97</v>
      </c>
    </row>
    <row r="10" ht="26.05" customHeight="1" spans="1:4">
      <c r="A10" s="86" t="s">
        <v>15</v>
      </c>
      <c r="B10" s="10"/>
      <c r="C10" s="86" t="s">
        <v>16</v>
      </c>
      <c r="D10" s="12">
        <f>11.78+152.33</f>
        <v>164.11</v>
      </c>
    </row>
    <row r="11" ht="26.05" customHeight="1" spans="1:4">
      <c r="A11" s="86" t="s">
        <v>17</v>
      </c>
      <c r="B11" s="10"/>
      <c r="C11" s="86" t="s">
        <v>18</v>
      </c>
      <c r="D11" s="117">
        <v>121.88</v>
      </c>
    </row>
    <row r="12" ht="26.05" customHeight="1" spans="1:4">
      <c r="A12" s="86" t="s">
        <v>19</v>
      </c>
      <c r="B12" s="10"/>
      <c r="C12" s="86"/>
      <c r="D12" s="10"/>
    </row>
    <row r="13" ht="26.05" customHeight="1" spans="1:4">
      <c r="A13" s="86" t="s">
        <v>20</v>
      </c>
      <c r="B13" s="10"/>
      <c r="C13" s="86"/>
      <c r="D13" s="10"/>
    </row>
    <row r="14" ht="26.05" customHeight="1" spans="1:4">
      <c r="A14" s="86" t="s">
        <v>21</v>
      </c>
      <c r="B14" s="10"/>
      <c r="C14" s="86"/>
      <c r="D14" s="10"/>
    </row>
    <row r="15" ht="26.05" customHeight="1" spans="1:4">
      <c r="A15" s="86" t="s">
        <v>22</v>
      </c>
      <c r="B15" s="10"/>
      <c r="C15" s="86"/>
      <c r="D15" s="10"/>
    </row>
    <row r="16" ht="26.05" customHeight="1" spans="1:4">
      <c r="A16" s="86" t="s">
        <v>23</v>
      </c>
      <c r="B16" s="10"/>
      <c r="C16" s="86"/>
      <c r="D16" s="10"/>
    </row>
    <row r="17" ht="26.05" customHeight="1" spans="1:4">
      <c r="A17" s="8"/>
      <c r="B17" s="10"/>
      <c r="C17" s="22"/>
      <c r="D17" s="118"/>
    </row>
    <row r="18" ht="26.05" customHeight="1" spans="1:4">
      <c r="A18" s="8" t="s">
        <v>24</v>
      </c>
      <c r="B18" s="10">
        <f>165.39+1856.96</f>
        <v>2022.35</v>
      </c>
      <c r="C18" s="8" t="s">
        <v>25</v>
      </c>
      <c r="D18" s="10">
        <f>SUM(D7:D17)</f>
        <v>2022.35</v>
      </c>
    </row>
    <row r="19" ht="26.05" customHeight="1" spans="1:4">
      <c r="A19" s="86" t="s">
        <v>26</v>
      </c>
      <c r="B19" s="10"/>
      <c r="C19" s="86" t="s">
        <v>27</v>
      </c>
      <c r="D19" s="10"/>
    </row>
    <row r="20" ht="26.05" customHeight="1" spans="1:4">
      <c r="A20" s="119"/>
      <c r="B20" s="12"/>
      <c r="C20" s="119"/>
      <c r="D20" s="113"/>
    </row>
    <row r="21" ht="26.05" customHeight="1" spans="1:4">
      <c r="A21" s="8" t="s">
        <v>28</v>
      </c>
      <c r="B21" s="10">
        <f>165.39+1856.96</f>
        <v>2022.35</v>
      </c>
      <c r="C21" s="8" t="s">
        <v>29</v>
      </c>
      <c r="D21" s="10">
        <v>2022.35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94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115"/>
      <c r="N2" s="79"/>
      <c r="O2" s="79"/>
      <c r="P2" s="79"/>
      <c r="Q2" s="79"/>
      <c r="R2" s="80"/>
      <c r="S2" s="79"/>
    </row>
    <row r="3" ht="16.2" customHeight="1" spans="1:19">
      <c r="A3" s="95" t="s">
        <v>31</v>
      </c>
      <c r="E3" s="82"/>
      <c r="F3" s="82"/>
      <c r="G3" s="82"/>
      <c r="H3" s="82"/>
      <c r="I3" s="82"/>
      <c r="J3" s="82"/>
      <c r="K3" s="82"/>
      <c r="L3" s="82"/>
      <c r="M3" s="78"/>
      <c r="N3" s="78"/>
      <c r="O3" s="78"/>
      <c r="P3" s="6"/>
      <c r="Q3" s="6"/>
      <c r="R3" s="82"/>
      <c r="S3" s="82"/>
    </row>
    <row r="4" ht="16.2" customHeight="1" spans="1:19">
      <c r="A4" s="96" t="s">
        <v>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0" t="s">
        <v>32</v>
      </c>
      <c r="S4" s="80"/>
    </row>
    <row r="5" ht="32.55" customHeight="1" spans="1:19">
      <c r="A5" s="8" t="s">
        <v>33</v>
      </c>
      <c r="B5" s="84" t="s">
        <v>34</v>
      </c>
      <c r="C5" s="84" t="s">
        <v>35</v>
      </c>
      <c r="D5" s="84"/>
      <c r="E5" s="84"/>
      <c r="F5" s="84"/>
      <c r="G5" s="84"/>
      <c r="H5" s="84"/>
      <c r="I5" s="84"/>
      <c r="J5" s="84"/>
      <c r="K5" s="84"/>
      <c r="L5" s="84"/>
      <c r="M5" s="84"/>
      <c r="N5" s="18" t="s">
        <v>26</v>
      </c>
      <c r="O5" s="18"/>
      <c r="P5" s="18"/>
      <c r="Q5" s="18"/>
      <c r="R5" s="18"/>
      <c r="S5" s="18"/>
    </row>
    <row r="6" ht="32.55" customHeight="1" spans="1:19">
      <c r="A6" s="8"/>
      <c r="B6" s="84"/>
      <c r="C6" s="18" t="s">
        <v>36</v>
      </c>
      <c r="D6" s="18" t="s">
        <v>37</v>
      </c>
      <c r="E6" s="18" t="s">
        <v>38</v>
      </c>
      <c r="F6" s="18" t="s">
        <v>39</v>
      </c>
      <c r="G6" s="18" t="s">
        <v>40</v>
      </c>
      <c r="H6" s="84" t="s">
        <v>41</v>
      </c>
      <c r="I6" s="84"/>
      <c r="J6" s="84"/>
      <c r="K6" s="84"/>
      <c r="L6" s="84"/>
      <c r="M6" s="84"/>
      <c r="N6" s="18" t="s">
        <v>36</v>
      </c>
      <c r="O6" s="18" t="s">
        <v>37</v>
      </c>
      <c r="P6" s="18" t="s">
        <v>38</v>
      </c>
      <c r="Q6" s="18" t="s">
        <v>39</v>
      </c>
      <c r="R6" s="18" t="s">
        <v>40</v>
      </c>
      <c r="S6" s="18" t="s">
        <v>41</v>
      </c>
    </row>
    <row r="7" ht="65.2" customHeight="1" spans="1:19">
      <c r="A7" s="8"/>
      <c r="B7" s="84"/>
      <c r="C7" s="18"/>
      <c r="D7" s="18"/>
      <c r="E7" s="18"/>
      <c r="F7" s="18"/>
      <c r="G7" s="18"/>
      <c r="H7" s="18" t="s">
        <v>42</v>
      </c>
      <c r="I7" s="18" t="s">
        <v>43</v>
      </c>
      <c r="J7" s="18" t="s">
        <v>44</v>
      </c>
      <c r="K7" s="18" t="s">
        <v>45</v>
      </c>
      <c r="L7" s="18" t="s">
        <v>46</v>
      </c>
      <c r="M7" s="18" t="s">
        <v>47</v>
      </c>
      <c r="N7" s="18"/>
      <c r="O7" s="18"/>
      <c r="P7" s="18"/>
      <c r="Q7" s="18"/>
      <c r="R7" s="18"/>
      <c r="S7" s="18"/>
    </row>
    <row r="8" ht="26.05" customHeight="1" spans="1:19">
      <c r="A8" s="85" t="s">
        <v>36</v>
      </c>
      <c r="B8" s="10">
        <f>B9</f>
        <v>2022.35</v>
      </c>
      <c r="C8" s="10">
        <f>C9</f>
        <v>2022.35</v>
      </c>
      <c r="D8" s="10">
        <f>D9</f>
        <v>2022.35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86" t="s">
        <v>48</v>
      </c>
      <c r="B9" s="12">
        <f>165.39+1856.96</f>
        <v>2022.35</v>
      </c>
      <c r="C9" s="12">
        <f>165.39+1856.96</f>
        <v>2022.35</v>
      </c>
      <c r="D9" s="12">
        <f>165.39+1856.96</f>
        <v>2022.35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86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8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86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8" activePane="bottomLeft" state="frozen"/>
      <selection/>
      <selection pane="bottomLeft" activeCell="C26" sqref="C26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50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104"/>
      <c r="B7" s="7" t="s">
        <v>36</v>
      </c>
      <c r="C7" s="12">
        <f>C8+C13+C17+C21</f>
        <v>2022.35</v>
      </c>
      <c r="D7" s="12">
        <f>D8+D13+D17+D21</f>
        <v>1881.26</v>
      </c>
      <c r="E7" s="12">
        <f>E8+E13+E17+E21</f>
        <v>1789.74</v>
      </c>
      <c r="F7" s="12">
        <f>F8+F13+F17+F21</f>
        <v>91.52</v>
      </c>
      <c r="G7" s="12">
        <f>G8+G13+G17+G21</f>
        <v>141.09</v>
      </c>
    </row>
    <row r="8" ht="26.05" customHeight="1" spans="1:7">
      <c r="A8" s="86" t="s">
        <v>57</v>
      </c>
      <c r="B8" s="86" t="s">
        <v>58</v>
      </c>
      <c r="C8" s="12">
        <f>SUM(D8+G8)</f>
        <v>225.04</v>
      </c>
      <c r="D8" s="12">
        <f t="shared" ref="D8:D13" si="0">E8+F8</f>
        <v>207.95</v>
      </c>
      <c r="E8" s="12">
        <f>E9</f>
        <v>207.25</v>
      </c>
      <c r="F8" s="12">
        <f>F9</f>
        <v>0.7</v>
      </c>
      <c r="G8" s="12">
        <f>G9</f>
        <v>17.09</v>
      </c>
    </row>
    <row r="9" ht="26.05" customHeight="1" spans="1:7">
      <c r="A9" s="86" t="s">
        <v>59</v>
      </c>
      <c r="B9" s="86" t="s">
        <v>60</v>
      </c>
      <c r="C9" s="12">
        <f t="shared" ref="C9:C23" si="1">SUM(D9+G9)</f>
        <v>225.04</v>
      </c>
      <c r="D9" s="12">
        <f t="shared" si="0"/>
        <v>207.95</v>
      </c>
      <c r="E9" s="12">
        <f>SUM(E10:E12)</f>
        <v>207.25</v>
      </c>
      <c r="F9" s="12">
        <f>SUM(F10:F12)</f>
        <v>0.7</v>
      </c>
      <c r="G9" s="12">
        <f>SUM(G10:G12)</f>
        <v>17.09</v>
      </c>
    </row>
    <row r="10" ht="26.05" customHeight="1" spans="1:7">
      <c r="A10" s="86" t="s">
        <v>61</v>
      </c>
      <c r="B10" s="86" t="s">
        <v>62</v>
      </c>
      <c r="C10" s="12">
        <f t="shared" si="1"/>
        <v>5.3</v>
      </c>
      <c r="D10" s="12">
        <f t="shared" si="0"/>
        <v>5.3</v>
      </c>
      <c r="E10" s="12">
        <v>4.6</v>
      </c>
      <c r="F10" s="12">
        <v>0.7</v>
      </c>
      <c r="G10" s="12"/>
    </row>
    <row r="11" ht="26.05" customHeight="1" spans="1:7">
      <c r="A11" s="114" t="s">
        <v>63</v>
      </c>
      <c r="B11" s="86" t="s">
        <v>64</v>
      </c>
      <c r="C11" s="12">
        <f t="shared" si="1"/>
        <v>0.9</v>
      </c>
      <c r="D11" s="12">
        <f t="shared" si="0"/>
        <v>0</v>
      </c>
      <c r="E11" s="12"/>
      <c r="F11" s="12"/>
      <c r="G11" s="12">
        <v>0.9</v>
      </c>
    </row>
    <row r="12" ht="26.05" customHeight="1" spans="1:7">
      <c r="A12" s="86" t="s">
        <v>65</v>
      </c>
      <c r="B12" s="86" t="s">
        <v>66</v>
      </c>
      <c r="C12" s="12">
        <f t="shared" si="1"/>
        <v>218.84</v>
      </c>
      <c r="D12" s="12">
        <f t="shared" si="0"/>
        <v>202.65</v>
      </c>
      <c r="E12" s="12">
        <f>15.7+186.95</f>
        <v>202.65</v>
      </c>
      <c r="F12" s="12"/>
      <c r="G12" s="12">
        <v>16.19</v>
      </c>
    </row>
    <row r="13" ht="26.05" customHeight="1" spans="1:7">
      <c r="A13" s="86">
        <v>210</v>
      </c>
      <c r="B13" s="86" t="s">
        <v>67</v>
      </c>
      <c r="C13" s="12">
        <f t="shared" si="1"/>
        <v>115.56</v>
      </c>
      <c r="D13" s="12">
        <f t="shared" si="0"/>
        <v>107.97</v>
      </c>
      <c r="E13" s="12">
        <f>E14</f>
        <v>107.97</v>
      </c>
      <c r="F13" s="12">
        <f>F14</f>
        <v>0</v>
      </c>
      <c r="G13" s="12">
        <f>G14</f>
        <v>7.59</v>
      </c>
    </row>
    <row r="14" ht="26.05" customHeight="1" spans="1:7">
      <c r="A14" s="86" t="s">
        <v>68</v>
      </c>
      <c r="B14" s="86" t="s">
        <v>69</v>
      </c>
      <c r="C14" s="12">
        <f t="shared" si="1"/>
        <v>115.56</v>
      </c>
      <c r="D14" s="12">
        <f t="shared" ref="D14:D23" si="2">E14+F14</f>
        <v>107.97</v>
      </c>
      <c r="E14" s="12">
        <f>SUM(E15:E16)</f>
        <v>107.97</v>
      </c>
      <c r="F14" s="12">
        <f>SUM(F15:F16)</f>
        <v>0</v>
      </c>
      <c r="G14" s="12">
        <f>SUM(G15:G16)</f>
        <v>7.59</v>
      </c>
    </row>
    <row r="15" ht="26.05" customHeight="1" spans="1:7">
      <c r="A15" s="114" t="s">
        <v>70</v>
      </c>
      <c r="B15" s="86" t="s">
        <v>71</v>
      </c>
      <c r="C15" s="12">
        <f t="shared" si="1"/>
        <v>8.34</v>
      </c>
      <c r="D15" s="12">
        <f t="shared" si="2"/>
        <v>8.34</v>
      </c>
      <c r="E15" s="12">
        <v>8.34</v>
      </c>
      <c r="F15" s="12"/>
      <c r="G15" s="12"/>
    </row>
    <row r="16" ht="26.05" customHeight="1" spans="1:7">
      <c r="A16" s="86" t="s">
        <v>72</v>
      </c>
      <c r="B16" s="86" t="s">
        <v>73</v>
      </c>
      <c r="C16" s="12">
        <f t="shared" si="1"/>
        <v>107.22</v>
      </c>
      <c r="D16" s="12">
        <f t="shared" si="2"/>
        <v>99.63</v>
      </c>
      <c r="E16" s="12">
        <v>99.63</v>
      </c>
      <c r="F16" s="12"/>
      <c r="G16" s="12">
        <v>7.59</v>
      </c>
    </row>
    <row r="17" ht="26.05" customHeight="1" spans="1:7">
      <c r="A17" s="86" t="s">
        <v>74</v>
      </c>
      <c r="B17" s="86" t="s">
        <v>75</v>
      </c>
      <c r="C17" s="12">
        <f t="shared" si="1"/>
        <v>1517.64</v>
      </c>
      <c r="D17" s="12">
        <f t="shared" si="2"/>
        <v>1413.34</v>
      </c>
      <c r="E17" s="12">
        <f>E18</f>
        <v>1322.52</v>
      </c>
      <c r="F17" s="12">
        <f>F18</f>
        <v>90.82</v>
      </c>
      <c r="G17" s="12">
        <f>G18</f>
        <v>104.3</v>
      </c>
    </row>
    <row r="18" ht="26.05" customHeight="1" spans="1:7">
      <c r="A18" s="86">
        <v>21303</v>
      </c>
      <c r="B18" s="86" t="s">
        <v>76</v>
      </c>
      <c r="C18" s="12">
        <f t="shared" si="1"/>
        <v>1517.64</v>
      </c>
      <c r="D18" s="12">
        <f t="shared" si="2"/>
        <v>1413.34</v>
      </c>
      <c r="E18" s="12">
        <f>SUM(E19:E20)</f>
        <v>1322.52</v>
      </c>
      <c r="F18" s="12">
        <f>SUM(F19:F20)</f>
        <v>90.82</v>
      </c>
      <c r="G18" s="12">
        <f>SUM(G19:G20)</f>
        <v>104.3</v>
      </c>
    </row>
    <row r="19" ht="26.05" customHeight="1" spans="1:7">
      <c r="A19" s="114" t="s">
        <v>77</v>
      </c>
      <c r="B19" s="86" t="s">
        <v>78</v>
      </c>
      <c r="C19" s="12">
        <f t="shared" si="1"/>
        <v>128.67</v>
      </c>
      <c r="D19" s="12">
        <f t="shared" si="2"/>
        <v>128.67</v>
      </c>
      <c r="E19" s="12">
        <v>113.54</v>
      </c>
      <c r="F19" s="12">
        <v>15.13</v>
      </c>
      <c r="G19" s="12"/>
    </row>
    <row r="20" ht="26.05" customHeight="1" spans="1:7">
      <c r="A20" s="86" t="s">
        <v>79</v>
      </c>
      <c r="B20" s="86" t="s">
        <v>80</v>
      </c>
      <c r="C20" s="12">
        <f t="shared" si="1"/>
        <v>1388.97</v>
      </c>
      <c r="D20" s="12">
        <f t="shared" si="2"/>
        <v>1284.67</v>
      </c>
      <c r="E20" s="12">
        <v>1208.98</v>
      </c>
      <c r="F20" s="12">
        <v>75.69</v>
      </c>
      <c r="G20" s="12">
        <v>104.3</v>
      </c>
    </row>
    <row r="21" ht="26.05" customHeight="1" spans="1:7">
      <c r="A21" s="86" t="s">
        <v>81</v>
      </c>
      <c r="B21" s="86" t="s">
        <v>82</v>
      </c>
      <c r="C21" s="12">
        <f t="shared" si="1"/>
        <v>164.11</v>
      </c>
      <c r="D21" s="12">
        <f t="shared" si="2"/>
        <v>152</v>
      </c>
      <c r="E21" s="12">
        <f>E22</f>
        <v>152</v>
      </c>
      <c r="F21" s="12">
        <f>F22</f>
        <v>0</v>
      </c>
      <c r="G21" s="12">
        <f>G22</f>
        <v>12.11</v>
      </c>
    </row>
    <row r="22" ht="26.05" customHeight="1" spans="1:7">
      <c r="A22" s="86" t="s">
        <v>83</v>
      </c>
      <c r="B22" s="86" t="s">
        <v>84</v>
      </c>
      <c r="C22" s="12">
        <f t="shared" si="1"/>
        <v>164.11</v>
      </c>
      <c r="D22" s="12">
        <f t="shared" si="2"/>
        <v>152</v>
      </c>
      <c r="E22" s="12">
        <f>SUM(E23)</f>
        <v>152</v>
      </c>
      <c r="F22" s="12">
        <f>SUM(F23)</f>
        <v>0</v>
      </c>
      <c r="G22" s="12">
        <f>SUM(G23)</f>
        <v>12.11</v>
      </c>
    </row>
    <row r="23" ht="26.05" customHeight="1" spans="1:7">
      <c r="A23" s="86" t="s">
        <v>85</v>
      </c>
      <c r="B23" s="86" t="s">
        <v>86</v>
      </c>
      <c r="C23" s="12">
        <f t="shared" si="1"/>
        <v>164.11</v>
      </c>
      <c r="D23" s="12">
        <f t="shared" si="2"/>
        <v>152</v>
      </c>
      <c r="E23" s="12">
        <f>11.78+140.22</f>
        <v>152</v>
      </c>
      <c r="F23" s="12"/>
      <c r="G23" s="12">
        <v>12.11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E15" sqref="E15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87</v>
      </c>
      <c r="B1" s="1"/>
      <c r="C1" s="1"/>
      <c r="D1" s="1"/>
    </row>
    <row r="2" ht="16.2" customHeight="1" spans="1:4">
      <c r="A2" s="109"/>
      <c r="B2" s="109"/>
      <c r="C2" s="109"/>
      <c r="D2" s="109"/>
    </row>
    <row r="3" ht="16.2" customHeight="1" spans="1:4">
      <c r="A3" s="109" t="s">
        <v>88</v>
      </c>
      <c r="B3" s="81"/>
      <c r="C3" s="78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85" t="s">
        <v>89</v>
      </c>
      <c r="B5" s="85"/>
      <c r="C5" s="85" t="s">
        <v>6</v>
      </c>
      <c r="D5" s="85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86" t="s">
        <v>90</v>
      </c>
      <c r="B7" s="10">
        <v>2022.35</v>
      </c>
      <c r="C7" s="86" t="s">
        <v>91</v>
      </c>
      <c r="D7" s="10">
        <f>SUM(D8:D12)</f>
        <v>2022.35</v>
      </c>
    </row>
    <row r="8" ht="26.05" customHeight="1" spans="1:4">
      <c r="A8" s="86" t="s">
        <v>92</v>
      </c>
      <c r="B8" s="10">
        <f>165.39+1856.96</f>
        <v>2022.35</v>
      </c>
      <c r="C8" s="86" t="s">
        <v>93</v>
      </c>
      <c r="D8" s="12">
        <f>23.39+208.44</f>
        <v>231.83</v>
      </c>
    </row>
    <row r="9" ht="26.05" customHeight="1" spans="1:4">
      <c r="A9" s="86" t="s">
        <v>94</v>
      </c>
      <c r="B9" s="10"/>
      <c r="C9" s="86" t="s">
        <v>95</v>
      </c>
      <c r="D9" s="12">
        <f>8.34+107.22</f>
        <v>115.56</v>
      </c>
    </row>
    <row r="10" ht="26.05" customHeight="1" spans="1:4">
      <c r="A10" s="86" t="s">
        <v>96</v>
      </c>
      <c r="B10" s="10"/>
      <c r="C10" s="86" t="s">
        <v>97</v>
      </c>
      <c r="D10" s="12">
        <v>1388.97</v>
      </c>
    </row>
    <row r="11" ht="26.05" customHeight="1" spans="1:4">
      <c r="A11" s="86" t="s">
        <v>98</v>
      </c>
      <c r="B11" s="10"/>
      <c r="C11" s="86" t="s">
        <v>99</v>
      </c>
      <c r="D11" s="12">
        <f>11.78+152.33</f>
        <v>164.11</v>
      </c>
    </row>
    <row r="12" ht="26.05" customHeight="1" spans="1:4">
      <c r="A12" s="86" t="s">
        <v>92</v>
      </c>
      <c r="B12" s="10"/>
      <c r="C12" s="110" t="s">
        <v>100</v>
      </c>
      <c r="D12" s="12">
        <v>121.88</v>
      </c>
    </row>
    <row r="13" ht="26.05" customHeight="1" spans="1:4">
      <c r="A13" s="86" t="s">
        <v>94</v>
      </c>
      <c r="B13" s="10"/>
      <c r="C13" s="86"/>
      <c r="D13" s="12"/>
    </row>
    <row r="14" ht="26.05" customHeight="1" spans="1:4">
      <c r="A14" s="86" t="s">
        <v>96</v>
      </c>
      <c r="B14" s="10"/>
      <c r="C14" s="86"/>
      <c r="D14" s="12"/>
    </row>
    <row r="15" ht="26.05" customHeight="1" spans="1:4">
      <c r="A15" s="111"/>
      <c r="B15" s="112"/>
      <c r="C15" s="111"/>
      <c r="D15" s="113"/>
    </row>
    <row r="16" ht="26.05" customHeight="1" spans="1:4">
      <c r="A16" s="111"/>
      <c r="B16" s="112"/>
      <c r="C16" s="111"/>
      <c r="D16" s="113"/>
    </row>
    <row r="17" ht="26.05" customHeight="1" spans="1:4">
      <c r="A17" s="111"/>
      <c r="B17" s="112"/>
      <c r="C17" s="111" t="s">
        <v>101</v>
      </c>
      <c r="D17" s="10"/>
    </row>
    <row r="18" ht="26.05" customHeight="1" spans="1:4">
      <c r="A18" s="111"/>
      <c r="B18" s="112"/>
      <c r="C18" s="111"/>
      <c r="D18" s="113"/>
    </row>
    <row r="19" ht="26.05" customHeight="1" spans="1:4">
      <c r="A19" s="85" t="s">
        <v>28</v>
      </c>
      <c r="B19" s="10">
        <f>B7</f>
        <v>2022.35</v>
      </c>
      <c r="C19" s="85" t="s">
        <v>29</v>
      </c>
      <c r="D19" s="10">
        <v>2022.35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103</v>
      </c>
      <c r="B3" s="4"/>
      <c r="C3" s="4"/>
      <c r="D3" s="4"/>
      <c r="E3" s="4"/>
      <c r="F3" s="4"/>
      <c r="G3" s="4"/>
    </row>
    <row r="4" ht="16.2" customHeight="1" spans="1:7">
      <c r="A4" s="96" t="s">
        <v>3</v>
      </c>
      <c r="B4" s="96"/>
      <c r="C4" s="96"/>
      <c r="D4" s="96"/>
      <c r="E4" s="96"/>
      <c r="F4" s="9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104"/>
      <c r="B8" s="7" t="s">
        <v>36</v>
      </c>
      <c r="C8" s="12">
        <f>C9+C14+C18+C22</f>
        <v>2022.35</v>
      </c>
      <c r="D8" s="12">
        <f>D9+D14+D18+D22</f>
        <v>1881.26</v>
      </c>
      <c r="E8" s="12">
        <f>E9+E14+E18+E22</f>
        <v>1789.74</v>
      </c>
      <c r="F8" s="12">
        <f>F9+F14+F18+F22</f>
        <v>91.52</v>
      </c>
      <c r="G8" s="12">
        <f>G9+G14+G18+G22</f>
        <v>141.09</v>
      </c>
    </row>
    <row r="9" ht="26.05" customHeight="1" spans="1:7">
      <c r="A9" s="86" t="s">
        <v>57</v>
      </c>
      <c r="B9" s="86" t="s">
        <v>58</v>
      </c>
      <c r="C9" s="12">
        <f>D9+G9</f>
        <v>225.04</v>
      </c>
      <c r="D9" s="12">
        <f>E9+F9</f>
        <v>207.95</v>
      </c>
      <c r="E9" s="12">
        <f>E10</f>
        <v>207.25</v>
      </c>
      <c r="F9" s="12">
        <f>F10</f>
        <v>0.7</v>
      </c>
      <c r="G9" s="12">
        <f>G10</f>
        <v>17.09</v>
      </c>
    </row>
    <row r="10" ht="26.05" customHeight="1" spans="1:7">
      <c r="A10" s="86" t="s">
        <v>59</v>
      </c>
      <c r="B10" s="86" t="s">
        <v>60</v>
      </c>
      <c r="C10" s="12">
        <f t="shared" ref="C10:C24" si="0">D10+G10</f>
        <v>225.04</v>
      </c>
      <c r="D10" s="12">
        <f t="shared" ref="D10:D24" si="1">E10+F10</f>
        <v>207.95</v>
      </c>
      <c r="E10" s="12">
        <f>SUM(E11:E13)</f>
        <v>207.25</v>
      </c>
      <c r="F10" s="12">
        <f>SUM(F11:F13)</f>
        <v>0.7</v>
      </c>
      <c r="G10" s="12">
        <f>SUM(G11:G13)</f>
        <v>17.09</v>
      </c>
    </row>
    <row r="11" ht="26.05" customHeight="1" spans="1:7">
      <c r="A11" s="86" t="s">
        <v>63</v>
      </c>
      <c r="B11" s="86" t="s">
        <v>64</v>
      </c>
      <c r="C11" s="12">
        <f t="shared" si="0"/>
        <v>0.9</v>
      </c>
      <c r="D11" s="12">
        <f t="shared" si="1"/>
        <v>0</v>
      </c>
      <c r="E11" s="12"/>
      <c r="F11" s="12"/>
      <c r="G11" s="12">
        <v>0.9</v>
      </c>
    </row>
    <row r="12" ht="26.05" customHeight="1" spans="1:7">
      <c r="A12" s="86" t="s">
        <v>61</v>
      </c>
      <c r="B12" s="86" t="s">
        <v>62</v>
      </c>
      <c r="C12" s="12">
        <f t="shared" si="0"/>
        <v>5.3</v>
      </c>
      <c r="D12" s="12">
        <f t="shared" si="1"/>
        <v>5.3</v>
      </c>
      <c r="E12" s="12">
        <v>4.6</v>
      </c>
      <c r="F12" s="12">
        <v>0.7</v>
      </c>
      <c r="G12" s="12"/>
    </row>
    <row r="13" ht="26.05" customHeight="1" spans="1:7">
      <c r="A13" s="86" t="s">
        <v>65</v>
      </c>
      <c r="B13" s="86" t="s">
        <v>66</v>
      </c>
      <c r="C13" s="12">
        <f t="shared" si="0"/>
        <v>218.84</v>
      </c>
      <c r="D13" s="12">
        <f t="shared" si="1"/>
        <v>202.65</v>
      </c>
      <c r="E13" s="12">
        <f>186.95+15.7</f>
        <v>202.65</v>
      </c>
      <c r="F13" s="12"/>
      <c r="G13" s="12">
        <v>16.19</v>
      </c>
    </row>
    <row r="14" ht="26.05" customHeight="1" spans="1:7">
      <c r="A14" s="86">
        <v>210</v>
      </c>
      <c r="B14" s="86" t="s">
        <v>67</v>
      </c>
      <c r="C14" s="12">
        <f t="shared" si="0"/>
        <v>115.71</v>
      </c>
      <c r="D14" s="12">
        <f t="shared" si="1"/>
        <v>108.12</v>
      </c>
      <c r="E14" s="12">
        <f>E15</f>
        <v>108.12</v>
      </c>
      <c r="F14" s="12">
        <f>F15</f>
        <v>0</v>
      </c>
      <c r="G14" s="12">
        <f>G15</f>
        <v>7.59</v>
      </c>
    </row>
    <row r="15" ht="26.05" customHeight="1" spans="1:7">
      <c r="A15" s="86" t="s">
        <v>68</v>
      </c>
      <c r="B15" s="86" t="s">
        <v>69</v>
      </c>
      <c r="C15" s="12">
        <f t="shared" si="0"/>
        <v>115.71</v>
      </c>
      <c r="D15" s="12">
        <f t="shared" si="1"/>
        <v>108.12</v>
      </c>
      <c r="E15" s="12">
        <f>SUM(E16:E17)</f>
        <v>108.12</v>
      </c>
      <c r="F15" s="12">
        <f>SUM(F16:F17)</f>
        <v>0</v>
      </c>
      <c r="G15" s="12">
        <f>SUM(G16:G17)</f>
        <v>7.59</v>
      </c>
    </row>
    <row r="16" ht="26.05" customHeight="1" spans="1:7">
      <c r="A16" s="86" t="s">
        <v>70</v>
      </c>
      <c r="B16" s="86" t="s">
        <v>71</v>
      </c>
      <c r="C16" s="12">
        <f t="shared" si="0"/>
        <v>8.49</v>
      </c>
      <c r="D16" s="12">
        <f t="shared" si="1"/>
        <v>8.49</v>
      </c>
      <c r="E16" s="12">
        <v>8.49</v>
      </c>
      <c r="F16" s="12"/>
      <c r="G16" s="12"/>
    </row>
    <row r="17" ht="26.05" customHeight="1" spans="1:7">
      <c r="A17" s="86" t="s">
        <v>72</v>
      </c>
      <c r="B17" s="86" t="s">
        <v>73</v>
      </c>
      <c r="C17" s="12">
        <f t="shared" si="0"/>
        <v>107.22</v>
      </c>
      <c r="D17" s="12">
        <f t="shared" si="1"/>
        <v>99.63</v>
      </c>
      <c r="E17" s="12">
        <v>99.63</v>
      </c>
      <c r="F17" s="12"/>
      <c r="G17" s="12">
        <v>7.59</v>
      </c>
    </row>
    <row r="18" ht="26.05" customHeight="1" spans="1:7">
      <c r="A18" s="86" t="s">
        <v>74</v>
      </c>
      <c r="B18" s="86" t="s">
        <v>75</v>
      </c>
      <c r="C18" s="12">
        <f t="shared" si="0"/>
        <v>1517.49</v>
      </c>
      <c r="D18" s="12">
        <f t="shared" si="1"/>
        <v>1413.19</v>
      </c>
      <c r="E18" s="12">
        <v>1322.37</v>
      </c>
      <c r="F18" s="12">
        <v>90.82</v>
      </c>
      <c r="G18" s="12">
        <f>SUM(G19:G20)</f>
        <v>104.3</v>
      </c>
    </row>
    <row r="19" ht="26.05" customHeight="1" spans="1:7">
      <c r="A19" s="86">
        <v>21303</v>
      </c>
      <c r="B19" s="86" t="s">
        <v>76</v>
      </c>
      <c r="C19" s="12">
        <f t="shared" si="0"/>
        <v>1517.49</v>
      </c>
      <c r="D19" s="12">
        <f t="shared" si="1"/>
        <v>1413.19</v>
      </c>
      <c r="E19" s="12">
        <f>SUM(E20:E21)</f>
        <v>1322.37</v>
      </c>
      <c r="F19" s="12">
        <f>SUM(F20:F21)</f>
        <v>90.82</v>
      </c>
      <c r="G19" s="12">
        <f>SUM(G20:G21)</f>
        <v>104.3</v>
      </c>
    </row>
    <row r="20" ht="26.05" customHeight="1" spans="1:7">
      <c r="A20" s="86" t="s">
        <v>77</v>
      </c>
      <c r="B20" s="86" t="s">
        <v>78</v>
      </c>
      <c r="C20" s="12">
        <f t="shared" si="0"/>
        <v>128.52</v>
      </c>
      <c r="D20" s="12">
        <f t="shared" si="1"/>
        <v>128.52</v>
      </c>
      <c r="E20" s="12">
        <v>113.39</v>
      </c>
      <c r="F20" s="12">
        <v>15.13</v>
      </c>
      <c r="G20" s="12"/>
    </row>
    <row r="21" ht="26.05" customHeight="1" spans="1:7">
      <c r="A21" s="86" t="s">
        <v>79</v>
      </c>
      <c r="B21" s="86" t="s">
        <v>80</v>
      </c>
      <c r="C21" s="12">
        <f t="shared" si="0"/>
        <v>1388.97</v>
      </c>
      <c r="D21" s="12">
        <f t="shared" si="1"/>
        <v>1284.67</v>
      </c>
      <c r="E21" s="12">
        <v>1208.98</v>
      </c>
      <c r="F21" s="12">
        <v>75.69</v>
      </c>
      <c r="G21" s="12">
        <v>104.3</v>
      </c>
    </row>
    <row r="22" ht="26.05" customHeight="1" spans="1:7">
      <c r="A22" s="86" t="s">
        <v>81</v>
      </c>
      <c r="B22" s="86" t="s">
        <v>82</v>
      </c>
      <c r="C22" s="12">
        <f t="shared" si="0"/>
        <v>164.11</v>
      </c>
      <c r="D22" s="12">
        <f t="shared" si="1"/>
        <v>152</v>
      </c>
      <c r="E22" s="12">
        <f>E23</f>
        <v>152</v>
      </c>
      <c r="F22" s="12"/>
      <c r="G22" s="12">
        <f>G23</f>
        <v>12.11</v>
      </c>
    </row>
    <row r="23" ht="26.05" customHeight="1" spans="1:7">
      <c r="A23" s="86" t="s">
        <v>83</v>
      </c>
      <c r="B23" s="86" t="s">
        <v>84</v>
      </c>
      <c r="C23" s="12">
        <f t="shared" si="0"/>
        <v>164.11</v>
      </c>
      <c r="D23" s="12">
        <f t="shared" si="1"/>
        <v>152</v>
      </c>
      <c r="E23" s="12">
        <f>E24</f>
        <v>152</v>
      </c>
      <c r="F23" s="12"/>
      <c r="G23" s="12">
        <f>G24</f>
        <v>12.11</v>
      </c>
    </row>
    <row r="24" ht="26.05" customHeight="1" spans="1:7">
      <c r="A24" s="86" t="s">
        <v>85</v>
      </c>
      <c r="B24" s="86" t="s">
        <v>86</v>
      </c>
      <c r="C24" s="12">
        <f t="shared" si="0"/>
        <v>164.11</v>
      </c>
      <c r="D24" s="12">
        <f t="shared" si="1"/>
        <v>152</v>
      </c>
      <c r="E24" s="12">
        <f>140.22+11.78</f>
        <v>152</v>
      </c>
      <c r="F24" s="12"/>
      <c r="G24" s="12">
        <v>12.11</v>
      </c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zoomScale="90" zoomScaleNormal="90" workbookViewId="0">
      <pane ySplit="6" topLeftCell="A7" activePane="bottomLeft" state="frozen"/>
      <selection/>
      <selection pane="bottomLeft" activeCell="D8" sqref="D8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105</v>
      </c>
      <c r="B1" s="1"/>
      <c r="C1" s="1"/>
      <c r="D1" s="1"/>
      <c r="E1" s="1"/>
    </row>
    <row r="2" ht="16.2" customHeight="1" spans="1:5">
      <c r="A2" s="105"/>
      <c r="B2" s="105"/>
      <c r="C2" s="105"/>
      <c r="D2" s="105"/>
      <c r="E2" s="105"/>
    </row>
    <row r="3" ht="16.2" customHeight="1" spans="1:5">
      <c r="A3" s="106" t="s">
        <v>106</v>
      </c>
      <c r="B3" s="105"/>
      <c r="C3" s="105"/>
      <c r="D3" s="105"/>
      <c r="E3" s="105"/>
    </row>
    <row r="4" ht="16.2" customHeight="1" spans="1:5">
      <c r="A4" s="6" t="s">
        <v>3</v>
      </c>
      <c r="B4" s="6"/>
      <c r="C4" s="6"/>
      <c r="D4" s="6"/>
      <c r="E4" s="105" t="s">
        <v>4</v>
      </c>
    </row>
    <row r="5" ht="26.05" customHeight="1" spans="1:5">
      <c r="A5" s="7" t="s">
        <v>107</v>
      </c>
      <c r="B5" s="7"/>
      <c r="C5" s="18" t="s">
        <v>108</v>
      </c>
      <c r="D5" s="18"/>
      <c r="E5" s="18"/>
    </row>
    <row r="6" ht="26.05" customHeight="1" spans="1:5">
      <c r="A6" s="107" t="s">
        <v>51</v>
      </c>
      <c r="B6" s="107" t="s">
        <v>52</v>
      </c>
      <c r="C6" s="19" t="s">
        <v>36</v>
      </c>
      <c r="D6" s="19" t="s">
        <v>55</v>
      </c>
      <c r="E6" s="19" t="s">
        <v>56</v>
      </c>
    </row>
    <row r="7" ht="26.05" customHeight="1" spans="1:5">
      <c r="A7" s="107"/>
      <c r="B7" s="107" t="s">
        <v>36</v>
      </c>
      <c r="C7" s="108">
        <f>C8+C16+C29</f>
        <v>1882.16</v>
      </c>
      <c r="D7" s="108">
        <f>D8+D16+D29</f>
        <v>1790.64</v>
      </c>
      <c r="E7" s="108">
        <f>E8+E16+E29</f>
        <v>91.52</v>
      </c>
    </row>
    <row r="8" ht="26.05" customHeight="1" spans="1:5">
      <c r="A8" s="11" t="s">
        <v>109</v>
      </c>
      <c r="B8" s="97" t="s">
        <v>110</v>
      </c>
      <c r="C8" s="12">
        <f>SUM(D8:E8)</f>
        <v>1767.03</v>
      </c>
      <c r="D8" s="12">
        <f>SUM(D9:D15)</f>
        <v>1767.03</v>
      </c>
      <c r="E8" s="12"/>
    </row>
    <row r="9" ht="26.05" customHeight="1" spans="1:5">
      <c r="A9" s="11" t="s">
        <v>111</v>
      </c>
      <c r="B9" s="97" t="s">
        <v>112</v>
      </c>
      <c r="C9" s="12">
        <f>SUM(D9:E9)</f>
        <v>836.99</v>
      </c>
      <c r="D9" s="12">
        <f>53.1+783.89</f>
        <v>836.99</v>
      </c>
      <c r="E9" s="12"/>
    </row>
    <row r="10" ht="26.05" customHeight="1" spans="1:5">
      <c r="A10" s="11" t="s">
        <v>113</v>
      </c>
      <c r="B10" s="97" t="s">
        <v>114</v>
      </c>
      <c r="C10" s="12">
        <f t="shared" ref="C10:C33" si="0">SUM(D10:E10)</f>
        <v>367.39</v>
      </c>
      <c r="D10" s="12">
        <f>273.96+17.28+2.4+45.27+28.48</f>
        <v>367.39</v>
      </c>
      <c r="E10" s="12"/>
    </row>
    <row r="11" ht="26.05" customHeight="1" spans="1:5">
      <c r="A11" s="11" t="s">
        <v>115</v>
      </c>
      <c r="B11" s="97" t="s">
        <v>116</v>
      </c>
      <c r="C11" s="12">
        <f t="shared" si="0"/>
        <v>83.32</v>
      </c>
      <c r="D11" s="12">
        <f>17.99+65.33</f>
        <v>83.32</v>
      </c>
      <c r="E11" s="12"/>
    </row>
    <row r="12" ht="26.05" customHeight="1" spans="1:5">
      <c r="A12" s="11" t="s">
        <v>117</v>
      </c>
      <c r="B12" s="97" t="s">
        <v>118</v>
      </c>
      <c r="C12" s="12">
        <f t="shared" si="0"/>
        <v>202.65</v>
      </c>
      <c r="D12" s="12">
        <f>15.7+186.95</f>
        <v>202.65</v>
      </c>
      <c r="E12" s="12"/>
    </row>
    <row r="13" ht="26.05" customHeight="1" spans="1:5">
      <c r="A13" s="11" t="s">
        <v>119</v>
      </c>
      <c r="B13" s="97" t="s">
        <v>120</v>
      </c>
      <c r="C13" s="12">
        <f t="shared" si="0"/>
        <v>107.97</v>
      </c>
      <c r="D13" s="12">
        <f>8.34+99.33+0.3</f>
        <v>107.97</v>
      </c>
      <c r="E13" s="12"/>
    </row>
    <row r="14" ht="26.05" customHeight="1" spans="1:5">
      <c r="A14" s="11" t="s">
        <v>121</v>
      </c>
      <c r="B14" s="97" t="s">
        <v>122</v>
      </c>
      <c r="C14" s="12">
        <f t="shared" si="0"/>
        <v>16.71</v>
      </c>
      <c r="D14" s="12">
        <f>10.53+0.33+5.85</f>
        <v>16.71</v>
      </c>
      <c r="E14" s="12"/>
    </row>
    <row r="15" ht="26.05" customHeight="1" spans="1:5">
      <c r="A15" s="11" t="s">
        <v>123</v>
      </c>
      <c r="B15" s="97" t="s">
        <v>86</v>
      </c>
      <c r="C15" s="12">
        <f t="shared" si="0"/>
        <v>152</v>
      </c>
      <c r="D15" s="12">
        <f>11.78+140.22</f>
        <v>152</v>
      </c>
      <c r="E15" s="12"/>
    </row>
    <row r="16" ht="26.05" customHeight="1" spans="1:5">
      <c r="A16" s="11" t="s">
        <v>124</v>
      </c>
      <c r="B16" s="97" t="s">
        <v>125</v>
      </c>
      <c r="C16" s="12">
        <f t="shared" si="0"/>
        <v>100.76</v>
      </c>
      <c r="D16" s="12">
        <f>SUM(D17:D28)</f>
        <v>9.24</v>
      </c>
      <c r="E16" s="12">
        <f>SUM(E17:E28)</f>
        <v>91.52</v>
      </c>
    </row>
    <row r="17" ht="26.05" customHeight="1" spans="1:5">
      <c r="A17" s="11" t="s">
        <v>126</v>
      </c>
      <c r="B17" s="97" t="s">
        <v>127</v>
      </c>
      <c r="C17" s="12">
        <f t="shared" si="0"/>
        <v>4.77</v>
      </c>
      <c r="D17" s="12"/>
      <c r="E17" s="12">
        <f>0.37+4.4</f>
        <v>4.77</v>
      </c>
    </row>
    <row r="18" ht="26.05" customHeight="1" spans="1:5">
      <c r="A18" s="11" t="s">
        <v>128</v>
      </c>
      <c r="B18" s="97" t="s">
        <v>129</v>
      </c>
      <c r="C18" s="12">
        <f t="shared" si="0"/>
        <v>2.09</v>
      </c>
      <c r="D18" s="12"/>
      <c r="E18" s="12">
        <f>0.16+1.93</f>
        <v>2.09</v>
      </c>
    </row>
    <row r="19" ht="26.05" customHeight="1" spans="1:5">
      <c r="A19" s="11" t="s">
        <v>130</v>
      </c>
      <c r="B19" s="97" t="s">
        <v>131</v>
      </c>
      <c r="C19" s="12">
        <f t="shared" si="0"/>
        <v>2.84</v>
      </c>
      <c r="D19" s="12"/>
      <c r="E19" s="12">
        <f>0.24+2.6</f>
        <v>2.84</v>
      </c>
    </row>
    <row r="20" ht="26.05" customHeight="1" spans="1:5">
      <c r="A20" s="11" t="s">
        <v>132</v>
      </c>
      <c r="B20" s="97" t="s">
        <v>133</v>
      </c>
      <c r="C20" s="12">
        <f t="shared" si="0"/>
        <v>5.66</v>
      </c>
      <c r="D20" s="12"/>
      <c r="E20" s="12">
        <f>0.47+5.19</f>
        <v>5.66</v>
      </c>
    </row>
    <row r="21" ht="26.05" customHeight="1" spans="1:5">
      <c r="A21" s="11" t="s">
        <v>134</v>
      </c>
      <c r="B21" s="97" t="s">
        <v>135</v>
      </c>
      <c r="C21" s="12">
        <f t="shared" si="0"/>
        <v>13.27</v>
      </c>
      <c r="D21" s="12"/>
      <c r="E21" s="12">
        <f>10.19+3.08</f>
        <v>13.27</v>
      </c>
    </row>
    <row r="22" ht="26.05" customHeight="1" spans="1:5">
      <c r="A22" s="11" t="s">
        <v>136</v>
      </c>
      <c r="B22" s="97" t="s">
        <v>137</v>
      </c>
      <c r="C22" s="12">
        <f t="shared" si="0"/>
        <v>6.97</v>
      </c>
      <c r="D22" s="12"/>
      <c r="E22" s="12">
        <f>0.7+6.27</f>
        <v>6.97</v>
      </c>
    </row>
    <row r="23" ht="26.05" customHeight="1" spans="1:5">
      <c r="A23" s="11" t="s">
        <v>138</v>
      </c>
      <c r="B23" s="97" t="s">
        <v>139</v>
      </c>
      <c r="C23" s="12">
        <f t="shared" si="0"/>
        <v>0.78</v>
      </c>
      <c r="D23" s="12"/>
      <c r="E23" s="12">
        <f>0.06+0.72</f>
        <v>0.78</v>
      </c>
    </row>
    <row r="24" ht="26.05" customHeight="1" spans="1:5">
      <c r="A24" s="11" t="s">
        <v>140</v>
      </c>
      <c r="B24" s="97" t="s">
        <v>141</v>
      </c>
      <c r="C24" s="12">
        <f t="shared" si="0"/>
        <v>25.33</v>
      </c>
      <c r="D24" s="12"/>
      <c r="E24" s="12">
        <f>1.96+23.37</f>
        <v>25.33</v>
      </c>
    </row>
    <row r="25" ht="26.05" customHeight="1" spans="1:5">
      <c r="A25" s="11" t="s">
        <v>142</v>
      </c>
      <c r="B25" s="97" t="s">
        <v>143</v>
      </c>
      <c r="C25" s="12">
        <f t="shared" si="0"/>
        <v>0.68</v>
      </c>
      <c r="D25" s="12"/>
      <c r="E25" s="12">
        <v>0.68</v>
      </c>
    </row>
    <row r="26" ht="26.05" customHeight="1" spans="1:5">
      <c r="A26" s="11" t="s">
        <v>144</v>
      </c>
      <c r="B26" s="97" t="s">
        <v>145</v>
      </c>
      <c r="C26" s="12">
        <f t="shared" si="0"/>
        <v>9.24</v>
      </c>
      <c r="D26" s="12">
        <v>9.24</v>
      </c>
      <c r="E26" s="12"/>
    </row>
    <row r="27" ht="26.05" customHeight="1" spans="1:5">
      <c r="A27" s="11" t="s">
        <v>146</v>
      </c>
      <c r="B27" s="97" t="s">
        <v>147</v>
      </c>
      <c r="C27" s="12">
        <f t="shared" si="0"/>
        <v>9.13</v>
      </c>
      <c r="D27" s="12"/>
      <c r="E27" s="12">
        <f>0.3+8.13+0.7</f>
        <v>9.13</v>
      </c>
    </row>
    <row r="28" ht="26.05" customHeight="1" spans="1:5">
      <c r="A28" s="11" t="s">
        <v>148</v>
      </c>
      <c r="B28" s="97" t="s">
        <v>149</v>
      </c>
      <c r="C28" s="12">
        <f t="shared" si="0"/>
        <v>20</v>
      </c>
      <c r="D28" s="12"/>
      <c r="E28" s="12">
        <v>20</v>
      </c>
    </row>
    <row r="29" ht="26.05" customHeight="1" spans="1:5">
      <c r="A29" s="11" t="s">
        <v>150</v>
      </c>
      <c r="B29" s="97" t="s">
        <v>151</v>
      </c>
      <c r="C29" s="12">
        <f t="shared" si="0"/>
        <v>14.37</v>
      </c>
      <c r="D29" s="12">
        <f>SUM(D30:D33)</f>
        <v>14.37</v>
      </c>
      <c r="E29" s="12"/>
    </row>
    <row r="30" ht="26.05" customHeight="1" spans="1:5">
      <c r="A30" s="11" t="s">
        <v>152</v>
      </c>
      <c r="B30" s="97" t="s">
        <v>153</v>
      </c>
      <c r="C30" s="12">
        <f t="shared" si="0"/>
        <v>6.54</v>
      </c>
      <c r="D30" s="12">
        <f>0.4+1.94+4.2</f>
        <v>6.54</v>
      </c>
      <c r="E30" s="12"/>
    </row>
    <row r="31" ht="26.05" customHeight="1" spans="1:5">
      <c r="A31" s="11" t="s">
        <v>154</v>
      </c>
      <c r="B31" s="97" t="s">
        <v>155</v>
      </c>
      <c r="C31" s="12">
        <f t="shared" si="0"/>
        <v>7.44</v>
      </c>
      <c r="D31" s="12">
        <f>3.26+4.18</f>
        <v>7.44</v>
      </c>
      <c r="E31" s="12"/>
    </row>
    <row r="32" ht="26.05" customHeight="1" spans="1:5">
      <c r="A32" s="11" t="s">
        <v>156</v>
      </c>
      <c r="B32" s="97" t="s">
        <v>157</v>
      </c>
      <c r="C32" s="12">
        <f t="shared" si="0"/>
        <v>0.1</v>
      </c>
      <c r="D32" s="12">
        <v>0.1</v>
      </c>
      <c r="E32" s="12"/>
    </row>
    <row r="33" ht="26.05" customHeight="1" spans="1:5">
      <c r="A33" s="11" t="s">
        <v>158</v>
      </c>
      <c r="B33" s="97" t="s">
        <v>159</v>
      </c>
      <c r="C33" s="12">
        <f t="shared" si="0"/>
        <v>0.29</v>
      </c>
      <c r="D33" s="12">
        <v>0.29</v>
      </c>
      <c r="E33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5" sqref="A5:A6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160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161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162</v>
      </c>
      <c r="B5" s="8" t="s">
        <v>163</v>
      </c>
      <c r="C5" s="8" t="s">
        <v>164</v>
      </c>
      <c r="D5" s="8"/>
      <c r="E5" s="8"/>
      <c r="F5" s="8" t="s">
        <v>165</v>
      </c>
    </row>
    <row r="6" ht="26.05" customHeight="1" spans="1:6">
      <c r="A6" s="7"/>
      <c r="B6" s="8"/>
      <c r="C6" s="8" t="s">
        <v>42</v>
      </c>
      <c r="D6" s="8" t="s">
        <v>166</v>
      </c>
      <c r="E6" s="8" t="s">
        <v>167</v>
      </c>
      <c r="F6" s="8"/>
    </row>
    <row r="7" ht="26.05" customHeight="1" spans="1:6">
      <c r="A7" s="10">
        <v>20</v>
      </c>
      <c r="B7" s="10"/>
      <c r="C7" s="10">
        <v>20</v>
      </c>
      <c r="D7" s="10"/>
      <c r="E7" s="10">
        <v>20</v>
      </c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168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169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170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104"/>
      <c r="B7" s="7" t="s">
        <v>36</v>
      </c>
      <c r="C7" s="10"/>
      <c r="D7" s="10"/>
      <c r="E7" s="10"/>
    </row>
    <row r="8" ht="26.05" customHeight="1" spans="1:5">
      <c r="A8" s="11"/>
      <c r="B8" s="86"/>
      <c r="C8" s="12"/>
      <c r="D8" s="12"/>
      <c r="E8" s="12"/>
    </row>
    <row r="9" ht="26.05" customHeight="1" spans="1:5">
      <c r="A9" s="11"/>
      <c r="B9" s="86"/>
      <c r="C9" s="12"/>
      <c r="D9" s="12"/>
      <c r="E9" s="12"/>
    </row>
    <row r="10" ht="26.05" customHeight="1" spans="1:5">
      <c r="A10" s="11"/>
      <c r="B10" s="86"/>
      <c r="C10" s="12"/>
      <c r="D10" s="12"/>
      <c r="E10" s="12"/>
    </row>
    <row r="11" ht="26.05" customHeight="1" spans="1:5">
      <c r="A11" s="11"/>
      <c r="B11" s="86"/>
      <c r="C11" s="12"/>
      <c r="D11" s="12"/>
      <c r="E11" s="12"/>
    </row>
    <row r="12" ht="24.05" customHeight="1" spans="1:5">
      <c r="A12" s="15" t="s">
        <v>171</v>
      </c>
      <c r="B12" s="15"/>
      <c r="C12" s="15"/>
      <c r="D12" s="15"/>
      <c r="E12" s="15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D13" sqref="D13"/>
    </sheetView>
  </sheetViews>
  <sheetFormatPr defaultColWidth="9" defaultRowHeight="13.5"/>
  <cols>
    <col min="1" max="1" width="2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87" t="s">
        <v>172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ht="16.2" customHeight="1" spans="1:15">
      <c r="A2" s="88"/>
      <c r="B2" s="88"/>
      <c r="C2" s="88"/>
      <c r="D2" s="88"/>
      <c r="E2" s="88"/>
      <c r="F2" s="88"/>
      <c r="G2" s="88"/>
      <c r="H2" s="88"/>
      <c r="I2" s="88"/>
      <c r="J2" s="89"/>
      <c r="K2" s="79"/>
      <c r="L2" s="79"/>
      <c r="M2" s="79"/>
      <c r="N2" s="79"/>
      <c r="O2" s="90"/>
    </row>
    <row r="3" ht="16.2" customHeight="1" spans="1:15">
      <c r="A3" s="89" t="s">
        <v>173</v>
      </c>
      <c r="B3" s="91"/>
      <c r="C3" s="83"/>
      <c r="D3" s="83"/>
      <c r="E3" s="83"/>
      <c r="F3" s="83"/>
      <c r="G3" s="83"/>
      <c r="H3" s="83"/>
      <c r="I3" s="83"/>
      <c r="J3" s="89"/>
      <c r="K3" s="89"/>
      <c r="L3" s="89"/>
      <c r="M3" s="6"/>
      <c r="N3" s="6"/>
      <c r="O3" s="9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7" t="s">
        <v>4</v>
      </c>
      <c r="L4" s="17"/>
      <c r="M4" s="17"/>
      <c r="N4" s="17"/>
      <c r="O4" s="17"/>
    </row>
    <row r="5" ht="26.05" customHeight="1" spans="1:15">
      <c r="A5" s="18" t="s">
        <v>33</v>
      </c>
      <c r="B5" s="8" t="s">
        <v>174</v>
      </c>
      <c r="C5" s="84" t="s">
        <v>34</v>
      </c>
      <c r="D5" s="84" t="s">
        <v>35</v>
      </c>
      <c r="E5" s="84"/>
      <c r="F5" s="84"/>
      <c r="G5" s="84"/>
      <c r="H5" s="84"/>
      <c r="I5" s="84"/>
      <c r="J5" s="18" t="s">
        <v>26</v>
      </c>
      <c r="K5" s="18"/>
      <c r="L5" s="18"/>
      <c r="M5" s="18"/>
      <c r="N5" s="18"/>
      <c r="O5" s="18"/>
    </row>
    <row r="6" ht="32.55" customHeight="1" spans="1:15">
      <c r="A6" s="18"/>
      <c r="B6" s="8"/>
      <c r="C6" s="84"/>
      <c r="D6" s="18" t="s">
        <v>36</v>
      </c>
      <c r="E6" s="18" t="s">
        <v>175</v>
      </c>
      <c r="F6" s="18" t="s">
        <v>38</v>
      </c>
      <c r="G6" s="18" t="s">
        <v>39</v>
      </c>
      <c r="H6" s="18" t="s">
        <v>40</v>
      </c>
      <c r="I6" s="84" t="s">
        <v>41</v>
      </c>
      <c r="J6" s="18" t="s">
        <v>36</v>
      </c>
      <c r="K6" s="18" t="s">
        <v>175</v>
      </c>
      <c r="L6" s="18" t="s">
        <v>38</v>
      </c>
      <c r="M6" s="18" t="s">
        <v>39</v>
      </c>
      <c r="N6" s="18" t="s">
        <v>40</v>
      </c>
      <c r="O6" s="84" t="s">
        <v>41</v>
      </c>
    </row>
    <row r="7" ht="32.55" customHeight="1" spans="1:15">
      <c r="A7" s="18"/>
      <c r="B7" s="8"/>
      <c r="C7" s="84"/>
      <c r="D7" s="18"/>
      <c r="E7" s="18"/>
      <c r="F7" s="18"/>
      <c r="G7" s="18"/>
      <c r="H7" s="18"/>
      <c r="I7" s="84"/>
      <c r="J7" s="18"/>
      <c r="K7" s="18"/>
      <c r="L7" s="18"/>
      <c r="M7" s="18"/>
      <c r="N7" s="18"/>
      <c r="O7" s="84"/>
    </row>
    <row r="8" ht="26.05" customHeight="1" spans="1:15">
      <c r="A8" s="7" t="s">
        <v>36</v>
      </c>
      <c r="B8" s="85"/>
      <c r="C8" s="10">
        <f>SUM(C9:C11)</f>
        <v>140.19</v>
      </c>
      <c r="D8" s="10">
        <f>SUM(D9:D11)</f>
        <v>141.09</v>
      </c>
      <c r="E8" s="10">
        <f>SUM(E9:E11)</f>
        <v>141.09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86" t="s">
        <v>48</v>
      </c>
      <c r="B9" s="86" t="s">
        <v>176</v>
      </c>
      <c r="C9" s="12">
        <f>D9</f>
        <v>140.19</v>
      </c>
      <c r="D9" s="12">
        <f>E9</f>
        <v>140.19</v>
      </c>
      <c r="E9" s="12">
        <v>140.19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86" t="s">
        <v>177</v>
      </c>
      <c r="B10" s="8" t="s">
        <v>178</v>
      </c>
      <c r="C10" s="12" t="s">
        <v>179</v>
      </c>
      <c r="D10" s="12">
        <v>0.9</v>
      </c>
      <c r="E10" s="12">
        <v>0.9</v>
      </c>
      <c r="F10" s="100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86"/>
      <c r="B11" s="86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101"/>
      <c r="B12" s="101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</row>
    <row r="13" ht="27.1" customHeight="1" spans="1:15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</row>
    <row r="14" ht="27.1" customHeight="1" spans="1:15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</row>
    <row r="15" ht="27.1" customHeight="1" spans="1:15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E11" sqref="E11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5" t="s">
        <v>180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ht="16.2" customHeight="1" spans="1:15">
      <c r="A2" s="94"/>
      <c r="B2" s="94"/>
      <c r="C2" s="77"/>
      <c r="D2" s="77"/>
      <c r="E2" s="77"/>
      <c r="F2" s="77"/>
      <c r="G2" s="77"/>
      <c r="H2" s="77"/>
      <c r="I2" s="77"/>
      <c r="J2" s="79"/>
      <c r="K2" s="79"/>
      <c r="L2" s="79"/>
      <c r="M2" s="79"/>
      <c r="N2" s="80"/>
      <c r="O2" s="79"/>
    </row>
    <row r="3" ht="16.2" customHeight="1" spans="1:15">
      <c r="A3" s="95" t="s">
        <v>181</v>
      </c>
      <c r="B3" s="95"/>
      <c r="C3" s="83"/>
      <c r="D3" s="83"/>
      <c r="E3" s="82"/>
      <c r="F3" s="82"/>
      <c r="G3" s="82"/>
      <c r="H3" s="82"/>
      <c r="I3" s="82"/>
      <c r="J3" s="78"/>
      <c r="K3" s="78"/>
      <c r="L3" s="6"/>
      <c r="M3" s="6"/>
      <c r="N3" s="82"/>
      <c r="O3" s="82"/>
    </row>
    <row r="4" ht="16.2" customHeight="1" spans="1:15">
      <c r="A4" s="96" t="s">
        <v>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80" t="s">
        <v>32</v>
      </c>
      <c r="O4" s="80"/>
    </row>
    <row r="5" ht="26.05" customHeight="1" spans="1:15">
      <c r="A5" s="18" t="s">
        <v>51</v>
      </c>
      <c r="B5" s="8" t="s">
        <v>52</v>
      </c>
      <c r="C5" s="84" t="s">
        <v>34</v>
      </c>
      <c r="D5" s="84" t="s">
        <v>35</v>
      </c>
      <c r="E5" s="84"/>
      <c r="F5" s="84"/>
      <c r="G5" s="84"/>
      <c r="H5" s="84"/>
      <c r="I5" s="84"/>
      <c r="J5" s="18" t="s">
        <v>26</v>
      </c>
      <c r="K5" s="18"/>
      <c r="L5" s="18"/>
      <c r="M5" s="18"/>
      <c r="N5" s="18"/>
      <c r="O5" s="18"/>
    </row>
    <row r="6" ht="32.55" customHeight="1" spans="1:15">
      <c r="A6" s="18"/>
      <c r="B6" s="8"/>
      <c r="C6" s="84"/>
      <c r="D6" s="18" t="s">
        <v>36</v>
      </c>
      <c r="E6" s="18" t="s">
        <v>175</v>
      </c>
      <c r="F6" s="18" t="s">
        <v>38</v>
      </c>
      <c r="G6" s="18" t="s">
        <v>39</v>
      </c>
      <c r="H6" s="18" t="s">
        <v>40</v>
      </c>
      <c r="I6" s="84" t="s">
        <v>41</v>
      </c>
      <c r="J6" s="18" t="s">
        <v>36</v>
      </c>
      <c r="K6" s="18" t="s">
        <v>175</v>
      </c>
      <c r="L6" s="18" t="s">
        <v>38</v>
      </c>
      <c r="M6" s="18" t="s">
        <v>39</v>
      </c>
      <c r="N6" s="18" t="s">
        <v>40</v>
      </c>
      <c r="O6" s="84" t="s">
        <v>41</v>
      </c>
    </row>
    <row r="7" ht="32.55" customHeight="1" spans="1:15">
      <c r="A7" s="18"/>
      <c r="B7" s="8"/>
      <c r="C7" s="84"/>
      <c r="D7" s="18"/>
      <c r="E7" s="18"/>
      <c r="F7" s="18"/>
      <c r="G7" s="18"/>
      <c r="H7" s="18"/>
      <c r="I7" s="84"/>
      <c r="J7" s="18"/>
      <c r="K7" s="18"/>
      <c r="L7" s="18"/>
      <c r="M7" s="18"/>
      <c r="N7" s="18"/>
      <c r="O7" s="84"/>
    </row>
    <row r="8" ht="26.05" customHeight="1" spans="1:15">
      <c r="A8" s="85"/>
      <c r="B8" s="85" t="s">
        <v>36</v>
      </c>
      <c r="C8" s="10">
        <f>C9+C14+C18+C22</f>
        <v>2022.35</v>
      </c>
      <c r="D8" s="10">
        <f>D9+D14+D18+D22</f>
        <v>2022.35</v>
      </c>
      <c r="E8" s="10">
        <f>E9+E14+E18+E22</f>
        <v>2022.35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86" t="s">
        <v>57</v>
      </c>
      <c r="B9" s="86" t="s">
        <v>58</v>
      </c>
      <c r="C9" s="12">
        <f>D9</f>
        <v>225.04</v>
      </c>
      <c r="D9" s="12">
        <f>E9</f>
        <v>225.04</v>
      </c>
      <c r="E9" s="12">
        <f>E10</f>
        <v>225.04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86" t="s">
        <v>59</v>
      </c>
      <c r="B10" s="86" t="s">
        <v>60</v>
      </c>
      <c r="C10" s="12">
        <f>D10</f>
        <v>225.04</v>
      </c>
      <c r="D10" s="12">
        <f>E10</f>
        <v>225.04</v>
      </c>
      <c r="E10" s="12">
        <f>SUM(E11:E13)</f>
        <v>225.04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86" t="s">
        <v>63</v>
      </c>
      <c r="B11" s="86" t="s">
        <v>64</v>
      </c>
      <c r="C11" s="12">
        <v>0.9</v>
      </c>
      <c r="D11" s="12">
        <v>0.9</v>
      </c>
      <c r="E11" s="12">
        <v>0.9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86" t="s">
        <v>61</v>
      </c>
      <c r="B12" s="86" t="s">
        <v>62</v>
      </c>
      <c r="C12" s="12">
        <f t="shared" ref="C12:C24" si="0">D12</f>
        <v>5.3</v>
      </c>
      <c r="D12" s="12">
        <f t="shared" ref="D12:D24" si="1">E12</f>
        <v>5.3</v>
      </c>
      <c r="E12" s="12">
        <f>0.4+4.2+0.7</f>
        <v>5.3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86" t="s">
        <v>65</v>
      </c>
      <c r="B13" s="86" t="s">
        <v>66</v>
      </c>
      <c r="C13" s="12">
        <f t="shared" si="0"/>
        <v>218.84</v>
      </c>
      <c r="D13" s="12">
        <f t="shared" si="1"/>
        <v>218.84</v>
      </c>
      <c r="E13" s="12">
        <f>16.19+186.95+15.7</f>
        <v>218.84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86">
        <v>210</v>
      </c>
      <c r="B14" s="86" t="s">
        <v>67</v>
      </c>
      <c r="C14" s="12">
        <f t="shared" si="0"/>
        <v>115.56</v>
      </c>
      <c r="D14" s="12">
        <f t="shared" si="1"/>
        <v>115.56</v>
      </c>
      <c r="E14" s="12">
        <f>E15</f>
        <v>115.56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86" t="s">
        <v>68</v>
      </c>
      <c r="B15" s="86" t="s">
        <v>69</v>
      </c>
      <c r="C15" s="12">
        <f t="shared" si="0"/>
        <v>115.56</v>
      </c>
      <c r="D15" s="12">
        <f t="shared" si="1"/>
        <v>115.56</v>
      </c>
      <c r="E15" s="12">
        <f>E16+E17</f>
        <v>115.56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86" t="s">
        <v>70</v>
      </c>
      <c r="B16" s="86" t="s">
        <v>71</v>
      </c>
      <c r="C16" s="12">
        <f t="shared" si="0"/>
        <v>8.34</v>
      </c>
      <c r="D16" s="12">
        <f t="shared" si="1"/>
        <v>8.34</v>
      </c>
      <c r="E16" s="12">
        <v>8.34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86" t="s">
        <v>72</v>
      </c>
      <c r="B17" s="86" t="s">
        <v>73</v>
      </c>
      <c r="C17" s="12">
        <f t="shared" si="0"/>
        <v>107.22</v>
      </c>
      <c r="D17" s="12">
        <f t="shared" si="1"/>
        <v>107.22</v>
      </c>
      <c r="E17" s="12">
        <f>99.33+0.3+7.59</f>
        <v>107.22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86" t="s">
        <v>74</v>
      </c>
      <c r="B18" s="86" t="s">
        <v>75</v>
      </c>
      <c r="C18" s="12">
        <f t="shared" si="0"/>
        <v>1517.64</v>
      </c>
      <c r="D18" s="12">
        <f t="shared" si="1"/>
        <v>1517.64</v>
      </c>
      <c r="E18" s="12">
        <f>E19</f>
        <v>1517.64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86">
        <v>21303</v>
      </c>
      <c r="B19" s="86" t="s">
        <v>76</v>
      </c>
      <c r="C19" s="12">
        <f t="shared" si="0"/>
        <v>1517.64</v>
      </c>
      <c r="D19" s="12">
        <f t="shared" si="1"/>
        <v>1517.64</v>
      </c>
      <c r="E19" s="12">
        <f>E20+E21</f>
        <v>1517.64</v>
      </c>
      <c r="F19" s="98"/>
      <c r="G19" s="99"/>
      <c r="H19" s="99"/>
      <c r="I19" s="99"/>
      <c r="J19" s="99"/>
      <c r="K19" s="99"/>
      <c r="L19" s="99"/>
      <c r="M19" s="99"/>
      <c r="N19" s="99"/>
      <c r="O19" s="99"/>
    </row>
    <row r="20" ht="26.05" customHeight="1" spans="1:15">
      <c r="A20" s="86" t="s">
        <v>77</v>
      </c>
      <c r="B20" s="86" t="s">
        <v>78</v>
      </c>
      <c r="C20" s="12">
        <f t="shared" si="0"/>
        <v>128.67</v>
      </c>
      <c r="D20" s="12">
        <f t="shared" si="1"/>
        <v>128.67</v>
      </c>
      <c r="E20" s="12">
        <v>128.67</v>
      </c>
      <c r="F20" s="98"/>
      <c r="G20" s="99"/>
      <c r="H20" s="99"/>
      <c r="I20" s="99"/>
      <c r="J20" s="99"/>
      <c r="K20" s="99"/>
      <c r="L20" s="99"/>
      <c r="M20" s="99"/>
      <c r="N20" s="99"/>
      <c r="O20" s="99"/>
    </row>
    <row r="21" ht="27.55" customHeight="1" spans="1:15">
      <c r="A21" s="86" t="s">
        <v>79</v>
      </c>
      <c r="B21" s="86" t="s">
        <v>80</v>
      </c>
      <c r="C21" s="12">
        <f t="shared" si="0"/>
        <v>1388.97</v>
      </c>
      <c r="D21" s="12">
        <f t="shared" si="1"/>
        <v>1388.97</v>
      </c>
      <c r="E21" s="12">
        <f>75.69+1208.98+5.48+31.64+65.77+1.41</f>
        <v>1388.97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55" customHeight="1" spans="1:15">
      <c r="A22" s="86" t="s">
        <v>81</v>
      </c>
      <c r="B22" s="86" t="s">
        <v>82</v>
      </c>
      <c r="C22" s="12">
        <f t="shared" si="0"/>
        <v>164.11</v>
      </c>
      <c r="D22" s="12">
        <f t="shared" si="1"/>
        <v>164.11</v>
      </c>
      <c r="E22" s="12">
        <f>E23</f>
        <v>164.11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55" customHeight="1" spans="1:15">
      <c r="A23" s="86" t="s">
        <v>83</v>
      </c>
      <c r="B23" s="86" t="s">
        <v>84</v>
      </c>
      <c r="C23" s="12">
        <f t="shared" si="0"/>
        <v>164.11</v>
      </c>
      <c r="D23" s="12">
        <f t="shared" si="1"/>
        <v>164.11</v>
      </c>
      <c r="E23" s="12">
        <f>E24</f>
        <v>164.11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55" customHeight="1" spans="1:15">
      <c r="A24" s="86" t="s">
        <v>85</v>
      </c>
      <c r="B24" s="86" t="s">
        <v>86</v>
      </c>
      <c r="C24" s="12">
        <f t="shared" si="0"/>
        <v>164.11</v>
      </c>
      <c r="D24" s="12">
        <f t="shared" si="1"/>
        <v>164.11</v>
      </c>
      <c r="E24" s="12">
        <f>140.22+12.11+11.78</f>
        <v>164.11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E8" sqref="C8:E8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94"/>
      <c r="B2" s="94"/>
      <c r="C2" s="77"/>
      <c r="D2" s="77"/>
      <c r="E2" s="77"/>
      <c r="F2" s="77"/>
      <c r="G2" s="77"/>
      <c r="H2" s="77"/>
      <c r="I2" s="77"/>
      <c r="J2" s="79"/>
      <c r="K2" s="79"/>
      <c r="L2" s="79"/>
      <c r="M2" s="79"/>
      <c r="N2" s="80"/>
      <c r="O2" s="79"/>
    </row>
    <row r="3" ht="16.2" customHeight="1" spans="1:15">
      <c r="A3" s="95" t="s">
        <v>183</v>
      </c>
      <c r="B3" s="95"/>
      <c r="C3" s="83"/>
      <c r="D3" s="83"/>
      <c r="E3" s="82"/>
      <c r="F3" s="82"/>
      <c r="G3" s="82"/>
      <c r="H3" s="82"/>
      <c r="I3" s="82"/>
      <c r="J3" s="78"/>
      <c r="K3" s="78"/>
      <c r="L3" s="6"/>
      <c r="M3" s="6"/>
      <c r="N3" s="82"/>
      <c r="O3" s="82"/>
    </row>
    <row r="4" ht="16.2" customHeight="1" spans="1:15">
      <c r="A4" s="96" t="s">
        <v>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80" t="s">
        <v>32</v>
      </c>
      <c r="O4" s="80"/>
    </row>
    <row r="5" ht="26.05" customHeight="1" spans="1:15">
      <c r="A5" s="8" t="s">
        <v>51</v>
      </c>
      <c r="B5" s="8" t="s">
        <v>52</v>
      </c>
      <c r="C5" s="84" t="s">
        <v>34</v>
      </c>
      <c r="D5" s="84" t="s">
        <v>35</v>
      </c>
      <c r="E5" s="84"/>
      <c r="F5" s="84"/>
      <c r="G5" s="84"/>
      <c r="H5" s="84"/>
      <c r="I5" s="84"/>
      <c r="J5" s="18" t="s">
        <v>26</v>
      </c>
      <c r="K5" s="18"/>
      <c r="L5" s="18"/>
      <c r="M5" s="18"/>
      <c r="N5" s="18"/>
      <c r="O5" s="18"/>
    </row>
    <row r="6" ht="32.55" customHeight="1" spans="1:15">
      <c r="A6" s="8"/>
      <c r="B6" s="8"/>
      <c r="C6" s="84"/>
      <c r="D6" s="18" t="s">
        <v>36</v>
      </c>
      <c r="E6" s="18" t="s">
        <v>175</v>
      </c>
      <c r="F6" s="18" t="s">
        <v>38</v>
      </c>
      <c r="G6" s="18" t="s">
        <v>39</v>
      </c>
      <c r="H6" s="18" t="s">
        <v>40</v>
      </c>
      <c r="I6" s="84" t="s">
        <v>41</v>
      </c>
      <c r="J6" s="18" t="s">
        <v>36</v>
      </c>
      <c r="K6" s="18" t="s">
        <v>175</v>
      </c>
      <c r="L6" s="18" t="s">
        <v>38</v>
      </c>
      <c r="M6" s="18" t="s">
        <v>39</v>
      </c>
      <c r="N6" s="18" t="s">
        <v>40</v>
      </c>
      <c r="O6" s="84" t="s">
        <v>41</v>
      </c>
    </row>
    <row r="7" ht="32.55" customHeight="1" spans="1:15">
      <c r="A7" s="8"/>
      <c r="B7" s="8"/>
      <c r="C7" s="84"/>
      <c r="D7" s="18"/>
      <c r="E7" s="18"/>
      <c r="F7" s="18"/>
      <c r="G7" s="18"/>
      <c r="H7" s="18"/>
      <c r="I7" s="84"/>
      <c r="J7" s="18"/>
      <c r="K7" s="18"/>
      <c r="L7" s="18"/>
      <c r="M7" s="18"/>
      <c r="N7" s="18"/>
      <c r="O7" s="84"/>
    </row>
    <row r="8" ht="26.05" customHeight="1" spans="1:15">
      <c r="A8" s="85"/>
      <c r="B8" s="85" t="s">
        <v>36</v>
      </c>
      <c r="C8" s="10">
        <f>C17+C9+C13+C20</f>
        <v>2022.35</v>
      </c>
      <c r="D8" s="10">
        <f>D17+D9+D13+D20</f>
        <v>2022.35</v>
      </c>
      <c r="E8" s="10">
        <f>E17+E9+E13+E20</f>
        <v>2022.35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97">
        <v>501</v>
      </c>
      <c r="B9" s="97" t="s">
        <v>184</v>
      </c>
      <c r="C9" s="10">
        <f>SUM(C10:C12)</f>
        <v>135.72</v>
      </c>
      <c r="D9" s="10">
        <f>SUM(D10:D12)</f>
        <v>135.72</v>
      </c>
      <c r="E9" s="10">
        <f>SUM(E10:E12)</f>
        <v>135.72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97">
        <v>50101</v>
      </c>
      <c r="B10" s="97" t="s">
        <v>185</v>
      </c>
      <c r="C10" s="10">
        <v>99.57</v>
      </c>
      <c r="D10" s="10">
        <v>99.57</v>
      </c>
      <c r="E10" s="10">
        <v>99.57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97">
        <v>50102</v>
      </c>
      <c r="B11" s="97" t="s">
        <v>186</v>
      </c>
      <c r="C11" s="10">
        <v>24.37</v>
      </c>
      <c r="D11" s="10">
        <v>24.37</v>
      </c>
      <c r="E11" s="10">
        <v>24.37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97">
        <v>50103</v>
      </c>
      <c r="B12" s="97" t="s">
        <v>86</v>
      </c>
      <c r="C12" s="10">
        <v>11.78</v>
      </c>
      <c r="D12" s="10">
        <v>11.78</v>
      </c>
      <c r="E12" s="10">
        <v>11.78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1" spans="1:15">
      <c r="A13" s="97">
        <v>502</v>
      </c>
      <c r="B13" s="97" t="s">
        <v>187</v>
      </c>
      <c r="C13" s="10">
        <v>24.37</v>
      </c>
      <c r="D13" s="10">
        <v>24.37</v>
      </c>
      <c r="E13" s="10">
        <f>SUM(E14:E16)</f>
        <v>24.37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1" spans="1:15">
      <c r="A14" s="97">
        <v>50201</v>
      </c>
      <c r="B14" s="97" t="s">
        <v>188</v>
      </c>
      <c r="C14" s="10">
        <v>24.01</v>
      </c>
      <c r="D14" s="10">
        <v>24.01</v>
      </c>
      <c r="E14" s="10">
        <v>24.01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97">
        <v>50209</v>
      </c>
      <c r="B15" s="97" t="s">
        <v>139</v>
      </c>
      <c r="C15" s="10">
        <v>0.06</v>
      </c>
      <c r="D15" s="10">
        <v>0.06</v>
      </c>
      <c r="E15" s="10">
        <v>0.06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97">
        <v>50299</v>
      </c>
      <c r="B16" s="97" t="s">
        <v>147</v>
      </c>
      <c r="C16" s="10">
        <v>0.3</v>
      </c>
      <c r="D16" s="10">
        <v>0.3</v>
      </c>
      <c r="E16" s="10">
        <v>0.3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97">
        <v>505</v>
      </c>
      <c r="B17" s="97" t="s">
        <v>189</v>
      </c>
      <c r="C17" s="10">
        <f t="shared" ref="C17:C23" si="0">D17</f>
        <v>1847.89</v>
      </c>
      <c r="D17" s="10">
        <f t="shared" ref="D17:D23" si="1">E17</f>
        <v>1847.89</v>
      </c>
      <c r="E17" s="10">
        <f>SUM(E18:E19)</f>
        <v>1847.89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97">
        <v>50501</v>
      </c>
      <c r="B18" s="97" t="s">
        <v>110</v>
      </c>
      <c r="C18" s="10">
        <f t="shared" si="0"/>
        <v>1771.5</v>
      </c>
      <c r="D18" s="10">
        <f t="shared" si="1"/>
        <v>1771.5</v>
      </c>
      <c r="E18" s="12">
        <f>783.89+273.96+17.28+65.33+2.4+45.27+99.33+186.95+0.3+10.53+5.85+140.22+5.48+31.64+65.77+16.19+7.59+12.11+1.41</f>
        <v>1771.5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97">
        <v>50502</v>
      </c>
      <c r="B19" s="97" t="s">
        <v>125</v>
      </c>
      <c r="C19" s="10">
        <f t="shared" si="0"/>
        <v>76.39</v>
      </c>
      <c r="D19" s="10">
        <f t="shared" si="1"/>
        <v>76.39</v>
      </c>
      <c r="E19" s="12">
        <v>76.39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97">
        <v>509</v>
      </c>
      <c r="B20" s="97" t="s">
        <v>151</v>
      </c>
      <c r="C20" s="10">
        <f t="shared" si="0"/>
        <v>14.37</v>
      </c>
      <c r="D20" s="10">
        <f t="shared" si="1"/>
        <v>14.37</v>
      </c>
      <c r="E20" s="12">
        <f>SUM(E21:E23)</f>
        <v>14.37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97">
        <v>50901</v>
      </c>
      <c r="B21" s="97" t="s">
        <v>190</v>
      </c>
      <c r="C21" s="10">
        <f t="shared" si="0"/>
        <v>7.44</v>
      </c>
      <c r="D21" s="10">
        <f t="shared" si="1"/>
        <v>7.44</v>
      </c>
      <c r="E21" s="12">
        <f>3.26+4.18</f>
        <v>7.44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55" customHeight="1" spans="1:15">
      <c r="A22" s="97">
        <v>50905</v>
      </c>
      <c r="B22" s="97" t="s">
        <v>191</v>
      </c>
      <c r="C22" s="10">
        <f t="shared" si="0"/>
        <v>6.54</v>
      </c>
      <c r="D22" s="10">
        <f t="shared" si="1"/>
        <v>6.54</v>
      </c>
      <c r="E22" s="12">
        <f>0.4+1.94+4.2</f>
        <v>6.54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97">
        <v>50999</v>
      </c>
      <c r="B23" s="97" t="s">
        <v>159</v>
      </c>
      <c r="C23" s="10">
        <f t="shared" si="0"/>
        <v>0.39</v>
      </c>
      <c r="D23" s="10">
        <f t="shared" si="1"/>
        <v>0.39</v>
      </c>
      <c r="E23" s="12">
        <f>0.1+0.29</f>
        <v>0.39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94"/>
      <c r="B2" s="94"/>
      <c r="C2" s="77"/>
      <c r="D2" s="77"/>
      <c r="E2" s="77"/>
      <c r="F2" s="77"/>
      <c r="G2" s="77"/>
      <c r="H2" s="77"/>
      <c r="I2" s="77"/>
      <c r="J2" s="79"/>
      <c r="K2" s="79"/>
      <c r="L2" s="79"/>
      <c r="M2" s="79"/>
      <c r="N2" s="80"/>
      <c r="O2" s="79"/>
    </row>
    <row r="3" ht="16.2" customHeight="1" spans="1:15">
      <c r="A3" s="95" t="s">
        <v>193</v>
      </c>
      <c r="B3" s="95"/>
      <c r="C3" s="83"/>
      <c r="D3" s="83"/>
      <c r="E3" s="82"/>
      <c r="F3" s="82"/>
      <c r="G3" s="82"/>
      <c r="H3" s="82"/>
      <c r="I3" s="82"/>
      <c r="J3" s="78"/>
      <c r="K3" s="78"/>
      <c r="L3" s="6"/>
      <c r="M3" s="6"/>
      <c r="N3" s="82"/>
      <c r="O3" s="82"/>
    </row>
    <row r="4" ht="16.2" customHeight="1" spans="1:15">
      <c r="A4" s="96" t="s">
        <v>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80" t="s">
        <v>32</v>
      </c>
      <c r="O4" s="80"/>
    </row>
    <row r="5" ht="26.05" customHeight="1" spans="1:15">
      <c r="A5" s="8" t="s">
        <v>51</v>
      </c>
      <c r="B5" s="8" t="s">
        <v>52</v>
      </c>
      <c r="C5" s="84" t="s">
        <v>34</v>
      </c>
      <c r="D5" s="84" t="s">
        <v>35</v>
      </c>
      <c r="E5" s="84"/>
      <c r="F5" s="84"/>
      <c r="G5" s="84"/>
      <c r="H5" s="84"/>
      <c r="I5" s="84"/>
      <c r="J5" s="18" t="s">
        <v>26</v>
      </c>
      <c r="K5" s="18"/>
      <c r="L5" s="18"/>
      <c r="M5" s="18"/>
      <c r="N5" s="18"/>
      <c r="O5" s="18"/>
    </row>
    <row r="6" ht="32.55" customHeight="1" spans="1:15">
      <c r="A6" s="8"/>
      <c r="B6" s="8"/>
      <c r="C6" s="84"/>
      <c r="D6" s="18" t="s">
        <v>36</v>
      </c>
      <c r="E6" s="18" t="s">
        <v>175</v>
      </c>
      <c r="F6" s="18" t="s">
        <v>38</v>
      </c>
      <c r="G6" s="18" t="s">
        <v>39</v>
      </c>
      <c r="H6" s="18" t="s">
        <v>40</v>
      </c>
      <c r="I6" s="84" t="s">
        <v>41</v>
      </c>
      <c r="J6" s="18" t="s">
        <v>36</v>
      </c>
      <c r="K6" s="18" t="s">
        <v>175</v>
      </c>
      <c r="L6" s="18" t="s">
        <v>38</v>
      </c>
      <c r="M6" s="18" t="s">
        <v>39</v>
      </c>
      <c r="N6" s="18" t="s">
        <v>40</v>
      </c>
      <c r="O6" s="84" t="s">
        <v>41</v>
      </c>
    </row>
    <row r="7" ht="32.55" customHeight="1" spans="1:15">
      <c r="A7" s="8"/>
      <c r="B7" s="8"/>
      <c r="C7" s="84"/>
      <c r="D7" s="18"/>
      <c r="E7" s="18"/>
      <c r="F7" s="18"/>
      <c r="G7" s="18"/>
      <c r="H7" s="18"/>
      <c r="I7" s="84"/>
      <c r="J7" s="18"/>
      <c r="K7" s="18"/>
      <c r="L7" s="18"/>
      <c r="M7" s="18"/>
      <c r="N7" s="18"/>
      <c r="O7" s="84"/>
    </row>
    <row r="8" ht="26.05" customHeight="1" spans="1:15">
      <c r="A8" s="85"/>
      <c r="B8" s="85" t="s">
        <v>36</v>
      </c>
      <c r="C8" s="12">
        <f>C9+C17+C30</f>
        <v>2022.35</v>
      </c>
      <c r="D8" s="12">
        <f>D9+D17+D30</f>
        <v>2022.35</v>
      </c>
      <c r="E8" s="12">
        <f>E9+E17+E30</f>
        <v>2022.35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109</v>
      </c>
      <c r="B9" s="97" t="s">
        <v>110</v>
      </c>
      <c r="C9" s="12">
        <f>SUM(C10:C16)</f>
        <v>1907.22</v>
      </c>
      <c r="D9" s="12">
        <f>SUM(D10:D16)</f>
        <v>1907.22</v>
      </c>
      <c r="E9" s="12">
        <f>SUM(E10:E16)</f>
        <v>1907.22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 t="s">
        <v>111</v>
      </c>
      <c r="B10" s="97" t="s">
        <v>112</v>
      </c>
      <c r="C10" s="12">
        <f t="shared" ref="C10:C34" si="0">D10</f>
        <v>902.76</v>
      </c>
      <c r="D10" s="12">
        <f t="shared" ref="D10:D34" si="1">E10</f>
        <v>902.76</v>
      </c>
      <c r="E10" s="12">
        <f>65.77+783.89+53.1</f>
        <v>902.76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113</v>
      </c>
      <c r="B11" s="97" t="s">
        <v>114</v>
      </c>
      <c r="C11" s="12">
        <f t="shared" si="0"/>
        <v>399.03</v>
      </c>
      <c r="D11" s="12">
        <f t="shared" si="1"/>
        <v>399.03</v>
      </c>
      <c r="E11" s="12">
        <f>273.96+31.64+17.28+2.4+45.27+28.48</f>
        <v>399.03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115</v>
      </c>
      <c r="B12" s="97" t="s">
        <v>116</v>
      </c>
      <c r="C12" s="12">
        <f t="shared" si="0"/>
        <v>88.8</v>
      </c>
      <c r="D12" s="12">
        <f t="shared" si="1"/>
        <v>88.8</v>
      </c>
      <c r="E12" s="12">
        <f>5.48+65.33+17.99</f>
        <v>88.8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117</v>
      </c>
      <c r="B13" s="97" t="s">
        <v>118</v>
      </c>
      <c r="C13" s="12">
        <f t="shared" si="0"/>
        <v>218.84</v>
      </c>
      <c r="D13" s="12">
        <f t="shared" si="1"/>
        <v>218.84</v>
      </c>
      <c r="E13" s="12">
        <f>16.19+186.95+15.7</f>
        <v>218.84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119</v>
      </c>
      <c r="B14" s="97" t="s">
        <v>120</v>
      </c>
      <c r="C14" s="12">
        <f t="shared" si="0"/>
        <v>115.56</v>
      </c>
      <c r="D14" s="12">
        <f t="shared" si="1"/>
        <v>115.56</v>
      </c>
      <c r="E14" s="12">
        <f>0.3+7.59+99.33+8.34</f>
        <v>115.56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121</v>
      </c>
      <c r="B15" s="97" t="s">
        <v>122</v>
      </c>
      <c r="C15" s="12">
        <f t="shared" si="0"/>
        <v>18.12</v>
      </c>
      <c r="D15" s="12">
        <f t="shared" si="1"/>
        <v>18.12</v>
      </c>
      <c r="E15" s="12">
        <f>5.85+1.41+10.53+0.33</f>
        <v>18.12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123</v>
      </c>
      <c r="B16" s="97" t="s">
        <v>86</v>
      </c>
      <c r="C16" s="12">
        <f t="shared" si="0"/>
        <v>164.11</v>
      </c>
      <c r="D16" s="12">
        <f t="shared" si="1"/>
        <v>164.11</v>
      </c>
      <c r="E16" s="12">
        <f>12.11+140.22+11.78</f>
        <v>164.11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11" t="s">
        <v>124</v>
      </c>
      <c r="B17" s="97" t="s">
        <v>125</v>
      </c>
      <c r="C17" s="12">
        <f>SUM(C18:C29)</f>
        <v>100.76</v>
      </c>
      <c r="D17" s="12">
        <f>SUM(D18:D29)</f>
        <v>100.76</v>
      </c>
      <c r="E17" s="12">
        <f>SUM(E18:E29)</f>
        <v>100.76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11" t="s">
        <v>126</v>
      </c>
      <c r="B18" s="97" t="s">
        <v>127</v>
      </c>
      <c r="C18" s="12">
        <f t="shared" si="0"/>
        <v>4.77</v>
      </c>
      <c r="D18" s="12">
        <f t="shared" si="1"/>
        <v>4.77</v>
      </c>
      <c r="E18" s="12">
        <f>0.37+4.4</f>
        <v>4.77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11" t="s">
        <v>128</v>
      </c>
      <c r="B19" s="97" t="s">
        <v>129</v>
      </c>
      <c r="C19" s="12">
        <f t="shared" si="0"/>
        <v>2.09</v>
      </c>
      <c r="D19" s="12">
        <f t="shared" si="1"/>
        <v>2.09</v>
      </c>
      <c r="E19" s="12">
        <f>0.16+1.93</f>
        <v>2.09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11" t="s">
        <v>130</v>
      </c>
      <c r="B20" s="97" t="s">
        <v>131</v>
      </c>
      <c r="C20" s="12">
        <f t="shared" si="0"/>
        <v>2.84</v>
      </c>
      <c r="D20" s="12">
        <f t="shared" si="1"/>
        <v>2.84</v>
      </c>
      <c r="E20" s="12">
        <f>0.24+2.6</f>
        <v>2.84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11" t="s">
        <v>132</v>
      </c>
      <c r="B21" s="97" t="s">
        <v>133</v>
      </c>
      <c r="C21" s="12">
        <f t="shared" si="0"/>
        <v>5.66</v>
      </c>
      <c r="D21" s="12">
        <f t="shared" si="1"/>
        <v>5.66</v>
      </c>
      <c r="E21" s="12">
        <f>0.47+5.19</f>
        <v>5.66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55" customHeight="1" spans="1:15">
      <c r="A22" s="11" t="s">
        <v>134</v>
      </c>
      <c r="B22" s="97" t="s">
        <v>135</v>
      </c>
      <c r="C22" s="12">
        <f t="shared" si="0"/>
        <v>13.27</v>
      </c>
      <c r="D22" s="12">
        <f t="shared" si="1"/>
        <v>13.27</v>
      </c>
      <c r="E22" s="12">
        <f>10.19+3.08</f>
        <v>13.27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55" customHeight="1" spans="1:15">
      <c r="A23" s="11" t="s">
        <v>136</v>
      </c>
      <c r="B23" s="97" t="s">
        <v>137</v>
      </c>
      <c r="C23" s="12">
        <f t="shared" si="0"/>
        <v>6.97</v>
      </c>
      <c r="D23" s="12">
        <f t="shared" si="1"/>
        <v>6.97</v>
      </c>
      <c r="E23" s="12">
        <f>0.7+6.27</f>
        <v>6.97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55" customHeight="1" spans="1:15">
      <c r="A24" s="11" t="s">
        <v>138</v>
      </c>
      <c r="B24" s="97" t="s">
        <v>139</v>
      </c>
      <c r="C24" s="12">
        <f t="shared" si="0"/>
        <v>0.78</v>
      </c>
      <c r="D24" s="12">
        <f t="shared" si="1"/>
        <v>0.78</v>
      </c>
      <c r="E24" s="12">
        <f>0.06+0.72</f>
        <v>0.78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55" customHeight="1" spans="1:15">
      <c r="A25" s="11" t="s">
        <v>140</v>
      </c>
      <c r="B25" s="97" t="s">
        <v>141</v>
      </c>
      <c r="C25" s="12">
        <f t="shared" si="0"/>
        <v>25.33</v>
      </c>
      <c r="D25" s="12">
        <f t="shared" si="1"/>
        <v>25.33</v>
      </c>
      <c r="E25" s="12">
        <f>1.96+23.37</f>
        <v>25.33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55" customHeight="1" spans="1:15">
      <c r="A26" s="11" t="s">
        <v>142</v>
      </c>
      <c r="B26" s="97" t="s">
        <v>143</v>
      </c>
      <c r="C26" s="12">
        <f t="shared" si="0"/>
        <v>0.68</v>
      </c>
      <c r="D26" s="12">
        <f t="shared" si="1"/>
        <v>0.68</v>
      </c>
      <c r="E26" s="12">
        <v>0.68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55" customHeight="1" spans="1:15">
      <c r="A27" s="11" t="s">
        <v>144</v>
      </c>
      <c r="B27" s="97" t="s">
        <v>194</v>
      </c>
      <c r="C27" s="12">
        <f t="shared" si="0"/>
        <v>9.24</v>
      </c>
      <c r="D27" s="12">
        <f t="shared" si="1"/>
        <v>9.24</v>
      </c>
      <c r="E27" s="12">
        <v>9.24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55" customHeight="1" spans="1:15">
      <c r="A28" s="11" t="s">
        <v>146</v>
      </c>
      <c r="B28" s="97" t="s">
        <v>147</v>
      </c>
      <c r="C28" s="12">
        <f t="shared" si="0"/>
        <v>9.13</v>
      </c>
      <c r="D28" s="12">
        <f t="shared" si="1"/>
        <v>9.13</v>
      </c>
      <c r="E28" s="12">
        <f>0.3+8.83</f>
        <v>9.13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55" customHeight="1" spans="1:15">
      <c r="A29" s="11" t="s">
        <v>148</v>
      </c>
      <c r="B29" s="97" t="s">
        <v>149</v>
      </c>
      <c r="C29" s="12">
        <f t="shared" si="0"/>
        <v>20</v>
      </c>
      <c r="D29" s="12">
        <f t="shared" si="1"/>
        <v>20</v>
      </c>
      <c r="E29" s="12">
        <v>20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55" customHeight="1" spans="1:15">
      <c r="A30" s="11" t="s">
        <v>150</v>
      </c>
      <c r="B30" s="97" t="s">
        <v>151</v>
      </c>
      <c r="C30" s="12">
        <f t="shared" si="0"/>
        <v>14.37</v>
      </c>
      <c r="D30" s="12">
        <f t="shared" si="1"/>
        <v>14.37</v>
      </c>
      <c r="E30" s="12">
        <f>SUM(E31:E34)</f>
        <v>14.37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55" customHeight="1" spans="1:15">
      <c r="A31" s="11" t="s">
        <v>152</v>
      </c>
      <c r="B31" s="97" t="s">
        <v>153</v>
      </c>
      <c r="C31" s="12">
        <f t="shared" si="0"/>
        <v>6.54</v>
      </c>
      <c r="D31" s="12">
        <f t="shared" si="1"/>
        <v>6.54</v>
      </c>
      <c r="E31" s="12">
        <f>1.94+4.2+0.4</f>
        <v>6.54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154</v>
      </c>
      <c r="B32" s="97" t="s">
        <v>155</v>
      </c>
      <c r="C32" s="12">
        <f t="shared" si="0"/>
        <v>7.44</v>
      </c>
      <c r="D32" s="12">
        <f t="shared" si="1"/>
        <v>7.44</v>
      </c>
      <c r="E32" s="12">
        <f>3.26+4.18</f>
        <v>7.44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156</v>
      </c>
      <c r="B33" s="97" t="s">
        <v>157</v>
      </c>
      <c r="C33" s="12">
        <f t="shared" si="0"/>
        <v>0.1</v>
      </c>
      <c r="D33" s="12">
        <f t="shared" si="1"/>
        <v>0.1</v>
      </c>
      <c r="E33" s="12">
        <v>0.1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158</v>
      </c>
      <c r="B34" s="97" t="s">
        <v>159</v>
      </c>
      <c r="C34" s="12">
        <f t="shared" si="0"/>
        <v>0.29</v>
      </c>
      <c r="D34" s="12">
        <f t="shared" si="1"/>
        <v>0.29</v>
      </c>
      <c r="E34" s="12">
        <v>0.29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77"/>
      <c r="B2" s="77"/>
      <c r="C2" s="77"/>
      <c r="D2" s="77"/>
      <c r="E2" s="77"/>
      <c r="F2" s="77"/>
      <c r="G2" s="77"/>
      <c r="H2" s="77"/>
      <c r="I2" s="77"/>
      <c r="J2" s="78"/>
      <c r="K2" s="79"/>
      <c r="L2" s="79"/>
      <c r="M2" s="79"/>
      <c r="N2" s="79"/>
      <c r="O2" s="80"/>
    </row>
    <row r="3" ht="16.2" customHeight="1" spans="1:15">
      <c r="A3" s="78" t="s">
        <v>196</v>
      </c>
      <c r="B3" s="81"/>
      <c r="C3" s="82"/>
      <c r="D3" s="83"/>
      <c r="E3" s="82"/>
      <c r="F3" s="82"/>
      <c r="G3" s="82"/>
      <c r="H3" s="82"/>
      <c r="I3" s="82"/>
      <c r="J3" s="78"/>
      <c r="K3" s="78"/>
      <c r="L3" s="78"/>
      <c r="M3" s="6"/>
      <c r="N3" s="6"/>
      <c r="O3" s="8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80" t="s">
        <v>32</v>
      </c>
      <c r="O4" s="80"/>
    </row>
    <row r="5" ht="26.05" customHeight="1" spans="1:15">
      <c r="A5" s="18" t="s">
        <v>33</v>
      </c>
      <c r="B5" s="8" t="s">
        <v>174</v>
      </c>
      <c r="C5" s="84" t="s">
        <v>34</v>
      </c>
      <c r="D5" s="84" t="s">
        <v>35</v>
      </c>
      <c r="E5" s="84"/>
      <c r="F5" s="84"/>
      <c r="G5" s="84"/>
      <c r="H5" s="84"/>
      <c r="I5" s="84"/>
      <c r="J5" s="18" t="s">
        <v>26</v>
      </c>
      <c r="K5" s="18"/>
      <c r="L5" s="18"/>
      <c r="M5" s="18"/>
      <c r="N5" s="18"/>
      <c r="O5" s="18"/>
    </row>
    <row r="6" ht="32.55" customHeight="1" spans="1:15">
      <c r="A6" s="18"/>
      <c r="B6" s="8"/>
      <c r="C6" s="84"/>
      <c r="D6" s="18" t="s">
        <v>36</v>
      </c>
      <c r="E6" s="18" t="s">
        <v>175</v>
      </c>
      <c r="F6" s="18" t="s">
        <v>38</v>
      </c>
      <c r="G6" s="18" t="s">
        <v>39</v>
      </c>
      <c r="H6" s="18" t="s">
        <v>40</v>
      </c>
      <c r="I6" s="84" t="s">
        <v>41</v>
      </c>
      <c r="J6" s="18" t="s">
        <v>36</v>
      </c>
      <c r="K6" s="18" t="s">
        <v>175</v>
      </c>
      <c r="L6" s="18" t="s">
        <v>38</v>
      </c>
      <c r="M6" s="18" t="s">
        <v>39</v>
      </c>
      <c r="N6" s="18" t="s">
        <v>40</v>
      </c>
      <c r="O6" s="84" t="s">
        <v>41</v>
      </c>
    </row>
    <row r="7" ht="32.55" customHeight="1" spans="1:15">
      <c r="A7" s="18"/>
      <c r="B7" s="8"/>
      <c r="C7" s="84"/>
      <c r="D7" s="18"/>
      <c r="E7" s="18"/>
      <c r="F7" s="18"/>
      <c r="G7" s="18"/>
      <c r="H7" s="18"/>
      <c r="I7" s="84"/>
      <c r="J7" s="18"/>
      <c r="K7" s="18"/>
      <c r="L7" s="18"/>
      <c r="M7" s="18"/>
      <c r="N7" s="18"/>
      <c r="O7" s="84"/>
    </row>
    <row r="8" ht="26.05" customHeight="1" spans="1:15">
      <c r="A8" s="7" t="s">
        <v>36</v>
      </c>
      <c r="B8" s="85"/>
      <c r="C8" s="10"/>
      <c r="D8" s="10"/>
      <c r="E8" s="10"/>
      <c r="F8" s="10"/>
      <c r="G8" s="10"/>
      <c r="H8" s="10"/>
      <c r="I8" s="10"/>
      <c r="J8" s="92"/>
      <c r="K8" s="92"/>
      <c r="L8" s="92"/>
      <c r="M8" s="92"/>
      <c r="N8" s="92"/>
      <c r="O8" s="92"/>
    </row>
    <row r="9" ht="26.05" customHeight="1" spans="1:15">
      <c r="A9" s="86"/>
      <c r="B9" s="86"/>
      <c r="C9" s="12"/>
      <c r="D9" s="12"/>
      <c r="E9" s="12"/>
      <c r="F9" s="12"/>
      <c r="G9" s="12"/>
      <c r="H9" s="12"/>
      <c r="I9" s="12"/>
      <c r="J9" s="93"/>
      <c r="K9" s="93"/>
      <c r="L9" s="93"/>
      <c r="M9" s="93"/>
      <c r="N9" s="93"/>
      <c r="O9" s="93"/>
    </row>
    <row r="10" ht="26.05" customHeight="1" spans="1:15">
      <c r="A10" s="86"/>
      <c r="B10" s="8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86"/>
      <c r="B11" s="86"/>
      <c r="C11" s="12"/>
      <c r="D11" s="12"/>
      <c r="E11" s="12"/>
      <c r="F11" s="12"/>
      <c r="G11" s="12"/>
      <c r="H11" s="12"/>
      <c r="I11" s="12"/>
      <c r="J11" s="93"/>
      <c r="K11" s="93"/>
      <c r="L11" s="93"/>
      <c r="M11" s="93"/>
      <c r="N11" s="93"/>
      <c r="O11" s="93"/>
    </row>
    <row r="12" ht="27.1" customHeight="1" spans="1:15">
      <c r="A12" s="86"/>
      <c r="B12" s="86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87" t="s">
        <v>197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ht="16.2" customHeight="1" spans="1:15">
      <c r="A2" s="88"/>
      <c r="B2" s="88"/>
      <c r="C2" s="88"/>
      <c r="D2" s="88"/>
      <c r="E2" s="88"/>
      <c r="F2" s="88"/>
      <c r="G2" s="88"/>
      <c r="H2" s="88"/>
      <c r="I2" s="88"/>
      <c r="J2" s="89"/>
      <c r="K2" s="79"/>
      <c r="L2" s="79"/>
      <c r="M2" s="79"/>
      <c r="N2" s="79"/>
      <c r="O2" s="90"/>
    </row>
    <row r="3" ht="16.2" customHeight="1" spans="1:15">
      <c r="A3" s="89" t="s">
        <v>198</v>
      </c>
      <c r="B3" s="91"/>
      <c r="C3" s="83"/>
      <c r="D3" s="83"/>
      <c r="E3" s="83"/>
      <c r="F3" s="83"/>
      <c r="G3" s="83"/>
      <c r="H3" s="83"/>
      <c r="I3" s="83"/>
      <c r="J3" s="89"/>
      <c r="K3" s="89"/>
      <c r="L3" s="89"/>
      <c r="M3" s="6"/>
      <c r="N3" s="6"/>
      <c r="O3" s="9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90" t="s">
        <v>32</v>
      </c>
      <c r="O4" s="90"/>
    </row>
    <row r="5" ht="26.05" customHeight="1" spans="1:15">
      <c r="A5" s="18" t="s">
        <v>33</v>
      </c>
      <c r="B5" s="8" t="s">
        <v>174</v>
      </c>
      <c r="C5" s="84" t="s">
        <v>34</v>
      </c>
      <c r="D5" s="84" t="s">
        <v>35</v>
      </c>
      <c r="E5" s="84"/>
      <c r="F5" s="84"/>
      <c r="G5" s="84"/>
      <c r="H5" s="84"/>
      <c r="I5" s="84"/>
      <c r="J5" s="18" t="s">
        <v>26</v>
      </c>
      <c r="K5" s="18"/>
      <c r="L5" s="18"/>
      <c r="M5" s="18"/>
      <c r="N5" s="18"/>
      <c r="O5" s="18"/>
    </row>
    <row r="6" ht="32.55" customHeight="1" spans="1:15">
      <c r="A6" s="18"/>
      <c r="B6" s="8"/>
      <c r="C6" s="84"/>
      <c r="D6" s="18" t="s">
        <v>36</v>
      </c>
      <c r="E6" s="18" t="s">
        <v>175</v>
      </c>
      <c r="F6" s="18" t="s">
        <v>38</v>
      </c>
      <c r="G6" s="18" t="s">
        <v>39</v>
      </c>
      <c r="H6" s="18" t="s">
        <v>40</v>
      </c>
      <c r="I6" s="84" t="s">
        <v>41</v>
      </c>
      <c r="J6" s="18" t="s">
        <v>36</v>
      </c>
      <c r="K6" s="18" t="s">
        <v>175</v>
      </c>
      <c r="L6" s="18" t="s">
        <v>38</v>
      </c>
      <c r="M6" s="18" t="s">
        <v>39</v>
      </c>
      <c r="N6" s="18" t="s">
        <v>40</v>
      </c>
      <c r="O6" s="84" t="s">
        <v>41</v>
      </c>
    </row>
    <row r="7" ht="32.55" customHeight="1" spans="1:15">
      <c r="A7" s="18"/>
      <c r="B7" s="8"/>
      <c r="C7" s="84"/>
      <c r="D7" s="18"/>
      <c r="E7" s="18"/>
      <c r="F7" s="18"/>
      <c r="G7" s="18"/>
      <c r="H7" s="18"/>
      <c r="I7" s="84"/>
      <c r="J7" s="18"/>
      <c r="K7" s="18"/>
      <c r="L7" s="18"/>
      <c r="M7" s="18"/>
      <c r="N7" s="18"/>
      <c r="O7" s="84"/>
    </row>
    <row r="8" ht="26.05" customHeight="1" spans="1:15">
      <c r="A8" s="7" t="s">
        <v>36</v>
      </c>
      <c r="B8" s="8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86"/>
      <c r="B9" s="86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86"/>
      <c r="B10" s="8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86"/>
      <c r="B11" s="86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8"/>
      <c r="M2" s="79"/>
      <c r="N2" s="79"/>
      <c r="O2" s="79"/>
      <c r="P2" s="79"/>
      <c r="Q2" s="80"/>
    </row>
    <row r="3" ht="16.2" customHeight="1" spans="1:17">
      <c r="A3" s="78" t="s">
        <v>200</v>
      </c>
      <c r="B3" s="81"/>
      <c r="C3" s="81"/>
      <c r="D3" s="81"/>
      <c r="E3" s="82"/>
      <c r="F3" s="83"/>
      <c r="G3" s="82"/>
      <c r="H3" s="82"/>
      <c r="I3" s="82"/>
      <c r="J3" s="82"/>
      <c r="K3" s="82"/>
      <c r="L3" s="78"/>
      <c r="M3" s="78"/>
      <c r="N3" s="78"/>
      <c r="O3" s="6"/>
      <c r="P3" s="6"/>
      <c r="Q3" s="80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80" t="s">
        <v>32</v>
      </c>
      <c r="Q4" s="80"/>
    </row>
    <row r="5" ht="26.05" customHeight="1" spans="1:17">
      <c r="A5" s="18" t="s">
        <v>33</v>
      </c>
      <c r="B5" s="8" t="s">
        <v>201</v>
      </c>
      <c r="C5" s="8" t="s">
        <v>202</v>
      </c>
      <c r="D5" s="18" t="s">
        <v>203</v>
      </c>
      <c r="E5" s="84" t="s">
        <v>34</v>
      </c>
      <c r="F5" s="84" t="s">
        <v>35</v>
      </c>
      <c r="G5" s="84"/>
      <c r="H5" s="84"/>
      <c r="I5" s="84"/>
      <c r="J5" s="84"/>
      <c r="K5" s="84"/>
      <c r="L5" s="18" t="s">
        <v>26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84"/>
      <c r="F6" s="18" t="s">
        <v>36</v>
      </c>
      <c r="G6" s="18" t="s">
        <v>175</v>
      </c>
      <c r="H6" s="18" t="s">
        <v>38</v>
      </c>
      <c r="I6" s="18" t="s">
        <v>39</v>
      </c>
      <c r="J6" s="18" t="s">
        <v>40</v>
      </c>
      <c r="K6" s="84" t="s">
        <v>41</v>
      </c>
      <c r="L6" s="18" t="s">
        <v>36</v>
      </c>
      <c r="M6" s="18" t="s">
        <v>37</v>
      </c>
      <c r="N6" s="18" t="s">
        <v>38</v>
      </c>
      <c r="O6" s="18" t="s">
        <v>39</v>
      </c>
      <c r="P6" s="18" t="s">
        <v>40</v>
      </c>
      <c r="Q6" s="84" t="s">
        <v>41</v>
      </c>
    </row>
    <row r="7" ht="32.55" customHeight="1" spans="1:17">
      <c r="A7" s="18"/>
      <c r="B7" s="8"/>
      <c r="C7" s="8"/>
      <c r="D7" s="18"/>
      <c r="E7" s="84"/>
      <c r="F7" s="18"/>
      <c r="G7" s="18"/>
      <c r="H7" s="18"/>
      <c r="I7" s="18"/>
      <c r="J7" s="18"/>
      <c r="K7" s="84"/>
      <c r="L7" s="18"/>
      <c r="M7" s="18"/>
      <c r="N7" s="18"/>
      <c r="O7" s="18"/>
      <c r="P7" s="18"/>
      <c r="Q7" s="84"/>
    </row>
    <row r="8" ht="26.05" customHeight="1" spans="1:17">
      <c r="A8" s="7" t="s">
        <v>36</v>
      </c>
      <c r="B8" s="85"/>
      <c r="C8" s="85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86"/>
      <c r="B9" s="86"/>
      <c r="C9" s="86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86"/>
      <c r="B10" s="86"/>
      <c r="C10" s="86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86"/>
      <c r="B11" s="86"/>
      <c r="C11" s="86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7"/>
  <sheetViews>
    <sheetView tabSelected="1" workbookViewId="0">
      <pane ySplit="2" topLeftCell="A6" activePane="bottomLeft" state="frozen"/>
      <selection/>
      <selection pane="bottomLeft" activeCell="J38" sqref="J38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5" t="s">
        <v>204</v>
      </c>
      <c r="B1" s="25"/>
      <c r="C1" s="25"/>
      <c r="D1" s="25"/>
      <c r="E1" s="25"/>
      <c r="F1" s="25"/>
      <c r="G1" s="25"/>
      <c r="H1" s="26"/>
    </row>
    <row r="2" ht="22.7" customHeight="1" spans="1:8">
      <c r="A2" s="27" t="s">
        <v>205</v>
      </c>
      <c r="B2" s="16"/>
      <c r="C2" s="28"/>
      <c r="D2" s="28"/>
      <c r="E2" s="28"/>
      <c r="F2" s="28"/>
      <c r="G2" s="28"/>
      <c r="H2" s="29" t="s">
        <v>4</v>
      </c>
    </row>
    <row r="3" ht="16.2" customHeight="1" spans="1:8">
      <c r="A3" s="30" t="s">
        <v>206</v>
      </c>
      <c r="B3" s="31" t="s">
        <v>207</v>
      </c>
      <c r="C3" s="31"/>
      <c r="D3" s="31"/>
      <c r="E3" s="31"/>
      <c r="F3" s="31"/>
      <c r="G3" s="31"/>
      <c r="H3" s="32"/>
    </row>
    <row r="4" ht="16.2" customHeight="1" spans="1:8">
      <c r="A4" s="33" t="s">
        <v>208</v>
      </c>
      <c r="B4" s="34" t="s">
        <v>209</v>
      </c>
      <c r="C4" s="34"/>
      <c r="D4" s="34"/>
      <c r="E4" s="34"/>
      <c r="F4" s="34" t="s">
        <v>210</v>
      </c>
      <c r="G4" s="34"/>
      <c r="H4" s="35"/>
    </row>
    <row r="5" ht="16.2" customHeight="1" spans="1:8">
      <c r="A5" s="33"/>
      <c r="B5" s="36" t="s">
        <v>211</v>
      </c>
      <c r="C5" s="36"/>
      <c r="D5" s="36"/>
      <c r="E5" s="36"/>
      <c r="F5" s="37">
        <v>19.3</v>
      </c>
      <c r="G5" s="37"/>
      <c r="H5" s="38"/>
    </row>
    <row r="6" ht="16.2" customHeight="1" spans="1:8">
      <c r="A6" s="33"/>
      <c r="B6" s="36" t="s">
        <v>212</v>
      </c>
      <c r="C6" s="36"/>
      <c r="D6" s="36"/>
      <c r="E6" s="36"/>
      <c r="F6" s="37">
        <v>14.83</v>
      </c>
      <c r="G6" s="37"/>
      <c r="H6" s="38"/>
    </row>
    <row r="7" ht="16.2" customHeight="1" spans="1:8">
      <c r="A7" s="33"/>
      <c r="B7" s="36" t="s">
        <v>213</v>
      </c>
      <c r="C7" s="36"/>
      <c r="D7" s="36"/>
      <c r="E7" s="36"/>
      <c r="F7" s="39">
        <v>0.1</v>
      </c>
      <c r="G7" s="40"/>
      <c r="H7" s="41"/>
    </row>
    <row r="8" ht="16.2" customHeight="1" spans="1:8">
      <c r="A8" s="33"/>
      <c r="B8" s="42" t="s">
        <v>214</v>
      </c>
      <c r="C8" s="43"/>
      <c r="D8" s="43"/>
      <c r="E8" s="44"/>
      <c r="F8" s="39">
        <v>129.96</v>
      </c>
      <c r="G8" s="40"/>
      <c r="H8" s="41"/>
    </row>
    <row r="9" ht="22.85" customHeight="1" spans="1:8">
      <c r="A9" s="33"/>
      <c r="B9" s="42" t="s">
        <v>215</v>
      </c>
      <c r="C9" s="43"/>
      <c r="D9" s="43"/>
      <c r="E9" s="44"/>
      <c r="F9" s="39">
        <v>0.3</v>
      </c>
      <c r="G9" s="40"/>
      <c r="H9" s="41"/>
    </row>
    <row r="10" ht="16.2" customHeight="1" spans="1:8">
      <c r="A10" s="45" t="s">
        <v>216</v>
      </c>
      <c r="B10" s="46" t="s">
        <v>217</v>
      </c>
      <c r="C10" s="46"/>
      <c r="D10" s="46"/>
      <c r="E10" s="46"/>
      <c r="F10" s="46"/>
      <c r="G10" s="46"/>
      <c r="H10" s="47"/>
    </row>
    <row r="11" ht="16.2" customHeight="1" spans="1:8">
      <c r="A11" s="45" t="s">
        <v>218</v>
      </c>
      <c r="B11" s="48" t="s">
        <v>219</v>
      </c>
      <c r="C11" s="48" t="s">
        <v>220</v>
      </c>
      <c r="D11" s="48" t="s">
        <v>221</v>
      </c>
      <c r="E11" s="45" t="s">
        <v>222</v>
      </c>
      <c r="F11" s="48" t="s">
        <v>223</v>
      </c>
      <c r="G11" s="45" t="s">
        <v>224</v>
      </c>
      <c r="H11" s="49" t="s">
        <v>225</v>
      </c>
    </row>
    <row r="12" ht="16.2" customHeight="1" spans="1:8">
      <c r="A12" s="45"/>
      <c r="B12" s="9" t="s">
        <v>226</v>
      </c>
      <c r="C12" s="9" t="s">
        <v>227</v>
      </c>
      <c r="D12" s="9" t="s">
        <v>228</v>
      </c>
      <c r="E12" s="9"/>
      <c r="F12" s="9" t="s">
        <v>229</v>
      </c>
      <c r="G12" s="9"/>
      <c r="H12" s="50" t="s">
        <v>230</v>
      </c>
    </row>
    <row r="13" ht="16.2" customHeight="1" spans="1:8">
      <c r="A13" s="45"/>
      <c r="B13" s="9"/>
      <c r="C13" s="9"/>
      <c r="D13" s="9" t="s">
        <v>231</v>
      </c>
      <c r="E13" s="9" t="s">
        <v>232</v>
      </c>
      <c r="F13" s="9">
        <v>100</v>
      </c>
      <c r="G13" s="9" t="s">
        <v>233</v>
      </c>
      <c r="H13" s="50" t="s">
        <v>230</v>
      </c>
    </row>
    <row r="14" ht="16.2" customHeight="1" spans="1:8">
      <c r="A14" s="45"/>
      <c r="B14" s="9" t="s">
        <v>234</v>
      </c>
      <c r="C14" s="9" t="s">
        <v>235</v>
      </c>
      <c r="D14" s="9" t="s">
        <v>236</v>
      </c>
      <c r="E14" s="9" t="s">
        <v>237</v>
      </c>
      <c r="F14" s="9">
        <v>100</v>
      </c>
      <c r="G14" s="9" t="s">
        <v>233</v>
      </c>
      <c r="H14" s="50" t="s">
        <v>230</v>
      </c>
    </row>
    <row r="15" ht="22.5" spans="1:8">
      <c r="A15" s="45"/>
      <c r="B15" s="9"/>
      <c r="C15" s="9"/>
      <c r="D15" s="9" t="s">
        <v>238</v>
      </c>
      <c r="E15" s="9" t="s">
        <v>237</v>
      </c>
      <c r="F15" s="9">
        <v>100</v>
      </c>
      <c r="G15" s="9" t="s">
        <v>233</v>
      </c>
      <c r="H15" s="50" t="s">
        <v>230</v>
      </c>
    </row>
    <row r="16" ht="33.75" spans="1:8">
      <c r="A16" s="45"/>
      <c r="B16" s="9"/>
      <c r="C16" s="9"/>
      <c r="D16" s="9" t="s">
        <v>239</v>
      </c>
      <c r="E16" s="9" t="s">
        <v>237</v>
      </c>
      <c r="F16" s="9">
        <v>100</v>
      </c>
      <c r="G16" s="9" t="s">
        <v>233</v>
      </c>
      <c r="H16" s="50" t="s">
        <v>230</v>
      </c>
    </row>
    <row r="17" spans="1:8">
      <c r="A17" s="45"/>
      <c r="B17" s="51" t="s">
        <v>226</v>
      </c>
      <c r="C17" s="51" t="s">
        <v>240</v>
      </c>
      <c r="D17" s="51" t="s">
        <v>241</v>
      </c>
      <c r="E17" s="9" t="s">
        <v>232</v>
      </c>
      <c r="F17" s="51">
        <v>100</v>
      </c>
      <c r="G17" s="9" t="s">
        <v>233</v>
      </c>
      <c r="H17" s="52" t="s">
        <v>230</v>
      </c>
    </row>
    <row r="18" spans="1:8">
      <c r="A18" s="45"/>
      <c r="B18" s="51"/>
      <c r="C18" s="51"/>
      <c r="D18" s="51" t="s">
        <v>242</v>
      </c>
      <c r="E18" s="9" t="s">
        <v>232</v>
      </c>
      <c r="F18" s="51">
        <v>100</v>
      </c>
      <c r="G18" s="9" t="s">
        <v>233</v>
      </c>
      <c r="H18" s="50" t="s">
        <v>230</v>
      </c>
    </row>
    <row r="19" spans="1:8">
      <c r="A19" s="45"/>
      <c r="B19" s="51"/>
      <c r="C19" s="51"/>
      <c r="D19" s="51" t="s">
        <v>243</v>
      </c>
      <c r="E19" s="9" t="s">
        <v>232</v>
      </c>
      <c r="F19" s="51">
        <v>100</v>
      </c>
      <c r="G19" s="9" t="s">
        <v>233</v>
      </c>
      <c r="H19" s="50" t="s">
        <v>230</v>
      </c>
    </row>
    <row r="20" spans="1:8">
      <c r="A20" s="45"/>
      <c r="B20" s="51" t="s">
        <v>244</v>
      </c>
      <c r="C20" s="51" t="s">
        <v>245</v>
      </c>
      <c r="D20" s="51" t="s">
        <v>246</v>
      </c>
      <c r="E20" s="51" t="s">
        <v>247</v>
      </c>
      <c r="F20" s="51">
        <v>0</v>
      </c>
      <c r="G20" s="9" t="s">
        <v>233</v>
      </c>
      <c r="H20" s="50" t="s">
        <v>230</v>
      </c>
    </row>
    <row r="21" spans="1:8">
      <c r="A21" s="45"/>
      <c r="B21" s="51"/>
      <c r="C21" s="51"/>
      <c r="D21" s="51" t="s">
        <v>248</v>
      </c>
      <c r="E21" s="9" t="s">
        <v>232</v>
      </c>
      <c r="F21" s="51">
        <v>100</v>
      </c>
      <c r="G21" s="9" t="s">
        <v>233</v>
      </c>
      <c r="H21" s="50" t="s">
        <v>230</v>
      </c>
    </row>
    <row r="22" spans="1:8">
      <c r="A22" s="45"/>
      <c r="B22" s="51"/>
      <c r="C22" s="51"/>
      <c r="D22" s="51" t="s">
        <v>249</v>
      </c>
      <c r="E22" s="51" t="s">
        <v>247</v>
      </c>
      <c r="F22" s="51">
        <v>5</v>
      </c>
      <c r="G22" s="9" t="s">
        <v>233</v>
      </c>
      <c r="H22" s="50" t="s">
        <v>230</v>
      </c>
    </row>
    <row r="23" spans="1:8">
      <c r="A23" s="45"/>
      <c r="B23" s="51" t="s">
        <v>250</v>
      </c>
      <c r="C23" s="51" t="s">
        <v>251</v>
      </c>
      <c r="D23" s="51" t="s">
        <v>252</v>
      </c>
      <c r="E23" s="51" t="s">
        <v>247</v>
      </c>
      <c r="F23" s="51">
        <v>100</v>
      </c>
      <c r="G23" s="9" t="s">
        <v>233</v>
      </c>
      <c r="H23" s="52" t="s">
        <v>230</v>
      </c>
    </row>
    <row r="24" spans="1:8">
      <c r="A24" s="45"/>
      <c r="B24" s="51"/>
      <c r="C24" s="51"/>
      <c r="D24" s="51" t="s">
        <v>253</v>
      </c>
      <c r="E24" s="9" t="s">
        <v>237</v>
      </c>
      <c r="F24" s="51">
        <v>100</v>
      </c>
      <c r="G24" s="9" t="s">
        <v>233</v>
      </c>
      <c r="H24" s="50" t="s">
        <v>230</v>
      </c>
    </row>
    <row r="25" spans="1:8">
      <c r="A25" s="45"/>
      <c r="B25" s="51" t="s">
        <v>254</v>
      </c>
      <c r="C25" s="51" t="s">
        <v>255</v>
      </c>
      <c r="D25" s="51" t="s">
        <v>256</v>
      </c>
      <c r="E25" s="9" t="s">
        <v>232</v>
      </c>
      <c r="F25" s="51">
        <v>100</v>
      </c>
      <c r="G25" s="51" t="s">
        <v>233</v>
      </c>
      <c r="H25" s="50" t="s">
        <v>230</v>
      </c>
    </row>
    <row r="26" spans="1:8">
      <c r="A26" s="45"/>
      <c r="B26" s="51"/>
      <c r="C26" s="51" t="s">
        <v>257</v>
      </c>
      <c r="D26" s="51" t="s">
        <v>258</v>
      </c>
      <c r="E26" s="51"/>
      <c r="F26" s="51" t="s">
        <v>259</v>
      </c>
      <c r="G26" s="51"/>
      <c r="H26" s="50" t="s">
        <v>230</v>
      </c>
    </row>
    <row r="27" spans="1:8">
      <c r="A27" s="45"/>
      <c r="B27" s="51"/>
      <c r="C27" s="51" t="s">
        <v>260</v>
      </c>
      <c r="D27" s="51" t="s">
        <v>261</v>
      </c>
      <c r="E27" s="51"/>
      <c r="F27" s="51" t="s">
        <v>229</v>
      </c>
      <c r="G27" s="51"/>
      <c r="H27" s="50" t="s">
        <v>230</v>
      </c>
    </row>
    <row r="28" spans="1:8">
      <c r="A28" s="45"/>
      <c r="B28" s="51"/>
      <c r="C28" s="51"/>
      <c r="D28" s="51" t="s">
        <v>262</v>
      </c>
      <c r="E28" s="51"/>
      <c r="F28" s="51" t="s">
        <v>229</v>
      </c>
      <c r="G28" s="51"/>
      <c r="H28" s="50" t="s">
        <v>230</v>
      </c>
    </row>
    <row r="29" spans="1:8">
      <c r="A29" s="45"/>
      <c r="B29" s="51"/>
      <c r="C29" s="51" t="s">
        <v>263</v>
      </c>
      <c r="D29" s="51" t="s">
        <v>264</v>
      </c>
      <c r="E29" s="51"/>
      <c r="F29" s="51" t="s">
        <v>265</v>
      </c>
      <c r="G29" s="51"/>
      <c r="H29" s="52" t="s">
        <v>230</v>
      </c>
    </row>
    <row r="30" spans="1:8">
      <c r="A30" s="45"/>
      <c r="B30" s="51"/>
      <c r="C30" s="51" t="s">
        <v>266</v>
      </c>
      <c r="D30" s="51" t="s">
        <v>267</v>
      </c>
      <c r="E30" s="9" t="s">
        <v>232</v>
      </c>
      <c r="F30" s="51">
        <v>100</v>
      </c>
      <c r="G30" s="51" t="s">
        <v>233</v>
      </c>
      <c r="H30" s="50" t="s">
        <v>230</v>
      </c>
    </row>
    <row r="31" spans="1:8">
      <c r="A31" s="45"/>
      <c r="B31" s="51"/>
      <c r="C31" s="51" t="s">
        <v>268</v>
      </c>
      <c r="D31" s="51" t="s">
        <v>269</v>
      </c>
      <c r="E31" s="51" t="s">
        <v>247</v>
      </c>
      <c r="F31" s="51">
        <v>0</v>
      </c>
      <c r="G31" s="51" t="s">
        <v>270</v>
      </c>
      <c r="H31" s="50" t="s">
        <v>230</v>
      </c>
    </row>
    <row r="32" spans="1:8">
      <c r="A32" s="45"/>
      <c r="B32" s="51" t="s">
        <v>271</v>
      </c>
      <c r="C32" s="51" t="s">
        <v>272</v>
      </c>
      <c r="D32" s="51" t="s">
        <v>273</v>
      </c>
      <c r="E32" s="51" t="s">
        <v>247</v>
      </c>
      <c r="F32" s="51">
        <v>0</v>
      </c>
      <c r="G32" s="51" t="s">
        <v>233</v>
      </c>
      <c r="H32" s="50" t="s">
        <v>230</v>
      </c>
    </row>
    <row r="33" spans="1:8">
      <c r="A33" s="45"/>
      <c r="B33" s="51"/>
      <c r="C33" s="51"/>
      <c r="D33" s="51" t="s">
        <v>274</v>
      </c>
      <c r="E33" s="51" t="s">
        <v>247</v>
      </c>
      <c r="F33" s="51">
        <v>100</v>
      </c>
      <c r="G33" s="51" t="s">
        <v>233</v>
      </c>
      <c r="H33" s="50" t="s">
        <v>230</v>
      </c>
    </row>
    <row r="35" ht="25.5" spans="1:8">
      <c r="A35" s="25" t="s">
        <v>204</v>
      </c>
      <c r="B35" s="25"/>
      <c r="C35" s="25"/>
      <c r="D35" s="25"/>
      <c r="E35" s="25"/>
      <c r="F35" s="25"/>
      <c r="G35" s="25"/>
      <c r="H35" s="25"/>
    </row>
    <row r="36" spans="1:8">
      <c r="A36" s="27" t="s">
        <v>205</v>
      </c>
      <c r="B36" s="16"/>
      <c r="C36" s="16"/>
      <c r="D36" s="16"/>
      <c r="E36" s="16"/>
      <c r="F36" s="16"/>
      <c r="G36" s="16"/>
      <c r="H36" s="53" t="s">
        <v>4</v>
      </c>
    </row>
    <row r="37" spans="1:8">
      <c r="A37" s="30" t="s">
        <v>206</v>
      </c>
      <c r="B37" s="31" t="s">
        <v>275</v>
      </c>
      <c r="C37" s="31"/>
      <c r="D37" s="31"/>
      <c r="E37" s="31"/>
      <c r="F37" s="31"/>
      <c r="G37" s="31"/>
      <c r="H37" s="31"/>
    </row>
    <row r="38" spans="1:8">
      <c r="A38" s="33" t="s">
        <v>208</v>
      </c>
      <c r="B38" s="34" t="s">
        <v>209</v>
      </c>
      <c r="C38" s="34"/>
      <c r="D38" s="34"/>
      <c r="E38" s="34"/>
      <c r="F38" s="34" t="s">
        <v>210</v>
      </c>
      <c r="G38" s="34"/>
      <c r="H38" s="34"/>
    </row>
    <row r="39" spans="1:8">
      <c r="A39" s="33"/>
      <c r="B39" s="36" t="s">
        <v>215</v>
      </c>
      <c r="C39" s="36"/>
      <c r="D39" s="36"/>
      <c r="E39" s="36"/>
      <c r="F39" s="37">
        <v>0.7</v>
      </c>
      <c r="G39" s="37"/>
      <c r="H39" s="37"/>
    </row>
    <row r="40" spans="1:8">
      <c r="A40" s="33"/>
      <c r="B40" s="36" t="s">
        <v>211</v>
      </c>
      <c r="C40" s="36"/>
      <c r="D40" s="36"/>
      <c r="E40" s="36"/>
      <c r="F40" s="37">
        <v>26.06</v>
      </c>
      <c r="G40" s="37"/>
      <c r="H40" s="37"/>
    </row>
    <row r="41" spans="1:8">
      <c r="A41" s="33"/>
      <c r="B41" s="36" t="s">
        <v>276</v>
      </c>
      <c r="C41" s="36"/>
      <c r="D41" s="36"/>
      <c r="E41" s="36"/>
      <c r="F41" s="37">
        <v>75.69</v>
      </c>
      <c r="G41" s="37"/>
      <c r="H41" s="37"/>
    </row>
    <row r="42" spans="1:8">
      <c r="A42" s="33"/>
      <c r="B42" s="42" t="s">
        <v>213</v>
      </c>
      <c r="C42" s="43"/>
      <c r="D42" s="43"/>
      <c r="E42" s="44"/>
      <c r="F42" s="42">
        <v>0.29</v>
      </c>
      <c r="G42" s="43"/>
      <c r="H42" s="44"/>
    </row>
    <row r="43" spans="1:8">
      <c r="A43" s="34"/>
      <c r="B43" s="54" t="s">
        <v>214</v>
      </c>
      <c r="C43" s="55"/>
      <c r="D43" s="55"/>
      <c r="E43" s="56"/>
      <c r="F43" s="42">
        <v>1614.03</v>
      </c>
      <c r="G43" s="43"/>
      <c r="H43" s="44"/>
    </row>
    <row r="44" spans="1:8">
      <c r="A44" s="45" t="s">
        <v>216</v>
      </c>
      <c r="B44" s="46" t="s">
        <v>277</v>
      </c>
      <c r="C44" s="46"/>
      <c r="D44" s="46"/>
      <c r="E44" s="46"/>
      <c r="F44" s="46"/>
      <c r="G44" s="46"/>
      <c r="H44" s="46"/>
    </row>
    <row r="45" spans="1:8">
      <c r="A45" s="57" t="s">
        <v>218</v>
      </c>
      <c r="B45" s="58" t="s">
        <v>219</v>
      </c>
      <c r="C45" s="48" t="s">
        <v>220</v>
      </c>
      <c r="D45" s="48" t="s">
        <v>221</v>
      </c>
      <c r="E45" s="45" t="s">
        <v>222</v>
      </c>
      <c r="F45" s="48" t="s">
        <v>223</v>
      </c>
      <c r="G45" s="45" t="s">
        <v>224</v>
      </c>
      <c r="H45" s="49" t="s">
        <v>225</v>
      </c>
    </row>
    <row r="46" spans="1:8">
      <c r="A46" s="59"/>
      <c r="B46" s="60" t="s">
        <v>226</v>
      </c>
      <c r="C46" s="61" t="s">
        <v>227</v>
      </c>
      <c r="D46" s="9" t="s">
        <v>228</v>
      </c>
      <c r="E46" s="9"/>
      <c r="F46" s="9" t="s">
        <v>229</v>
      </c>
      <c r="G46" s="9"/>
      <c r="H46" s="24" t="s">
        <v>230</v>
      </c>
    </row>
    <row r="47" spans="1:8">
      <c r="A47" s="59"/>
      <c r="B47" s="62"/>
      <c r="C47" s="63"/>
      <c r="D47" s="9" t="s">
        <v>231</v>
      </c>
      <c r="E47" s="9" t="s">
        <v>232</v>
      </c>
      <c r="F47" s="9">
        <v>100</v>
      </c>
      <c r="G47" s="9" t="s">
        <v>233</v>
      </c>
      <c r="H47" s="24" t="s">
        <v>230</v>
      </c>
    </row>
    <row r="48" spans="1:8">
      <c r="A48" s="59"/>
      <c r="B48" s="62"/>
      <c r="C48" s="61" t="s">
        <v>240</v>
      </c>
      <c r="D48" s="9" t="s">
        <v>241</v>
      </c>
      <c r="E48" s="9" t="s">
        <v>232</v>
      </c>
      <c r="F48" s="9">
        <v>100</v>
      </c>
      <c r="G48" s="9" t="s">
        <v>233</v>
      </c>
      <c r="H48" s="24" t="s">
        <v>230</v>
      </c>
    </row>
    <row r="49" spans="1:8">
      <c r="A49" s="59"/>
      <c r="B49" s="62"/>
      <c r="C49" s="64"/>
      <c r="D49" s="9" t="s">
        <v>242</v>
      </c>
      <c r="E49" s="9" t="s">
        <v>232</v>
      </c>
      <c r="F49" s="9">
        <v>100</v>
      </c>
      <c r="G49" s="9" t="s">
        <v>233</v>
      </c>
      <c r="H49" s="24" t="s">
        <v>230</v>
      </c>
    </row>
    <row r="50" spans="1:8">
      <c r="A50" s="59"/>
      <c r="B50" s="65"/>
      <c r="C50" s="63"/>
      <c r="D50" s="9" t="s">
        <v>243</v>
      </c>
      <c r="E50" s="9" t="s">
        <v>232</v>
      </c>
      <c r="F50" s="9">
        <v>100</v>
      </c>
      <c r="G50" s="9" t="s">
        <v>233</v>
      </c>
      <c r="H50" s="24" t="s">
        <v>230</v>
      </c>
    </row>
    <row r="51" spans="1:8">
      <c r="A51" s="59"/>
      <c r="B51" s="60" t="s">
        <v>244</v>
      </c>
      <c r="C51" s="61" t="s">
        <v>245</v>
      </c>
      <c r="D51" s="9" t="s">
        <v>246</v>
      </c>
      <c r="E51" s="9" t="s">
        <v>247</v>
      </c>
      <c r="F51" s="9">
        <v>0</v>
      </c>
      <c r="G51" s="9" t="s">
        <v>233</v>
      </c>
      <c r="H51" s="24" t="s">
        <v>230</v>
      </c>
    </row>
    <row r="52" spans="1:8">
      <c r="A52" s="59"/>
      <c r="B52" s="62"/>
      <c r="C52" s="64"/>
      <c r="D52" s="9" t="s">
        <v>248</v>
      </c>
      <c r="E52" s="9" t="s">
        <v>232</v>
      </c>
      <c r="F52" s="9">
        <v>100</v>
      </c>
      <c r="G52" s="9" t="s">
        <v>233</v>
      </c>
      <c r="H52" s="24" t="s">
        <v>230</v>
      </c>
    </row>
    <row r="53" spans="1:8">
      <c r="A53" s="59"/>
      <c r="B53" s="65"/>
      <c r="C53" s="63"/>
      <c r="D53" s="9" t="s">
        <v>249</v>
      </c>
      <c r="E53" s="9" t="s">
        <v>247</v>
      </c>
      <c r="F53" s="9">
        <v>5</v>
      </c>
      <c r="G53" s="9" t="s">
        <v>233</v>
      </c>
      <c r="H53" s="24" t="s">
        <v>230</v>
      </c>
    </row>
    <row r="54" spans="1:8">
      <c r="A54" s="59"/>
      <c r="B54" s="60" t="s">
        <v>254</v>
      </c>
      <c r="C54" s="9" t="s">
        <v>255</v>
      </c>
      <c r="D54" s="9" t="s">
        <v>256</v>
      </c>
      <c r="E54" s="9" t="s">
        <v>232</v>
      </c>
      <c r="F54" s="9">
        <v>100</v>
      </c>
      <c r="G54" s="9" t="s">
        <v>233</v>
      </c>
      <c r="H54" s="24" t="s">
        <v>230</v>
      </c>
    </row>
    <row r="55" spans="1:8">
      <c r="A55" s="59"/>
      <c r="B55" s="62"/>
      <c r="C55" s="9" t="s">
        <v>257</v>
      </c>
      <c r="D55" s="9" t="s">
        <v>258</v>
      </c>
      <c r="E55" s="9"/>
      <c r="F55" s="9" t="s">
        <v>259</v>
      </c>
      <c r="G55" s="66"/>
      <c r="H55" s="24" t="s">
        <v>230</v>
      </c>
    </row>
    <row r="56" spans="1:8">
      <c r="A56" s="59"/>
      <c r="B56" s="62"/>
      <c r="C56" s="61" t="s">
        <v>260</v>
      </c>
      <c r="D56" s="9" t="s">
        <v>261</v>
      </c>
      <c r="E56" s="9"/>
      <c r="F56" s="9" t="s">
        <v>229</v>
      </c>
      <c r="G56" s="67"/>
      <c r="H56" s="24" t="s">
        <v>230</v>
      </c>
    </row>
    <row r="57" spans="1:8">
      <c r="A57" s="59"/>
      <c r="B57" s="62"/>
      <c r="C57" s="63"/>
      <c r="D57" s="9" t="s">
        <v>262</v>
      </c>
      <c r="E57" s="9"/>
      <c r="F57" s="9" t="s">
        <v>229</v>
      </c>
      <c r="G57" s="67"/>
      <c r="H57" s="24" t="s">
        <v>230</v>
      </c>
    </row>
    <row r="58" ht="22.5" spans="1:8">
      <c r="A58" s="59"/>
      <c r="B58" s="62"/>
      <c r="C58" s="61" t="s">
        <v>263</v>
      </c>
      <c r="D58" s="9" t="s">
        <v>278</v>
      </c>
      <c r="E58" s="9" t="s">
        <v>232</v>
      </c>
      <c r="F58" s="9" t="s">
        <v>279</v>
      </c>
      <c r="G58" s="67"/>
      <c r="H58" s="24" t="s">
        <v>230</v>
      </c>
    </row>
    <row r="59" ht="22.5" spans="1:8">
      <c r="A59" s="59"/>
      <c r="B59" s="62"/>
      <c r="C59" s="64"/>
      <c r="D59" s="9" t="s">
        <v>280</v>
      </c>
      <c r="E59" s="9" t="s">
        <v>232</v>
      </c>
      <c r="F59" s="9" t="s">
        <v>265</v>
      </c>
      <c r="G59" s="67"/>
      <c r="H59" s="24" t="s">
        <v>230</v>
      </c>
    </row>
    <row r="60" spans="1:8">
      <c r="A60" s="59"/>
      <c r="B60" s="62"/>
      <c r="C60" s="64"/>
      <c r="D60" s="9" t="s">
        <v>281</v>
      </c>
      <c r="E60" s="9" t="s">
        <v>232</v>
      </c>
      <c r="F60" s="9" t="s">
        <v>265</v>
      </c>
      <c r="G60" s="68"/>
      <c r="H60" s="24" t="s">
        <v>230</v>
      </c>
    </row>
    <row r="61" spans="1:8">
      <c r="A61" s="59"/>
      <c r="B61" s="62"/>
      <c r="C61" s="64"/>
      <c r="D61" s="9" t="s">
        <v>282</v>
      </c>
      <c r="E61" s="9" t="s">
        <v>232</v>
      </c>
      <c r="F61" s="9" t="s">
        <v>229</v>
      </c>
      <c r="G61" s="68"/>
      <c r="H61" s="24" t="s">
        <v>230</v>
      </c>
    </row>
    <row r="62" spans="1:8">
      <c r="A62" s="59"/>
      <c r="B62" s="62"/>
      <c r="C62" s="63"/>
      <c r="D62" s="9" t="s">
        <v>264</v>
      </c>
      <c r="E62" s="9"/>
      <c r="F62" s="9" t="s">
        <v>265</v>
      </c>
      <c r="G62" s="69"/>
      <c r="H62" s="24" t="s">
        <v>230</v>
      </c>
    </row>
    <row r="63" spans="1:8">
      <c r="A63" s="59"/>
      <c r="B63" s="62"/>
      <c r="C63" s="9" t="s">
        <v>266</v>
      </c>
      <c r="D63" s="9" t="s">
        <v>267</v>
      </c>
      <c r="E63" s="9" t="s">
        <v>232</v>
      </c>
      <c r="F63" s="9">
        <v>100</v>
      </c>
      <c r="G63" s="9" t="s">
        <v>233</v>
      </c>
      <c r="H63" s="24" t="s">
        <v>230</v>
      </c>
    </row>
    <row r="64" ht="22.5" spans="1:8">
      <c r="A64" s="59"/>
      <c r="B64" s="62"/>
      <c r="C64" s="61" t="s">
        <v>268</v>
      </c>
      <c r="D64" s="9" t="s">
        <v>283</v>
      </c>
      <c r="E64" s="9" t="s">
        <v>232</v>
      </c>
      <c r="F64" s="9" t="s">
        <v>229</v>
      </c>
      <c r="G64" s="70"/>
      <c r="H64" s="24" t="s">
        <v>230</v>
      </c>
    </row>
    <row r="65" ht="22.5" spans="1:8">
      <c r="A65" s="59"/>
      <c r="B65" s="65"/>
      <c r="C65" s="63"/>
      <c r="D65" s="9" t="s">
        <v>269</v>
      </c>
      <c r="E65" s="9" t="s">
        <v>247</v>
      </c>
      <c r="F65" s="9">
        <v>0</v>
      </c>
      <c r="G65" s="71" t="s">
        <v>270</v>
      </c>
      <c r="H65" s="24" t="s">
        <v>230</v>
      </c>
    </row>
    <row r="66" spans="1:8">
      <c r="A66" s="59"/>
      <c r="B66" s="72" t="s">
        <v>271</v>
      </c>
      <c r="C66" s="73" t="s">
        <v>284</v>
      </c>
      <c r="D66" s="74" t="s">
        <v>273</v>
      </c>
      <c r="E66" s="9" t="s">
        <v>247</v>
      </c>
      <c r="F66" s="9">
        <v>0</v>
      </c>
      <c r="G66" s="68" t="s">
        <v>233</v>
      </c>
      <c r="H66" s="24" t="s">
        <v>230</v>
      </c>
    </row>
    <row r="67" spans="1:8">
      <c r="A67" s="59"/>
      <c r="B67" s="75"/>
      <c r="C67" s="76"/>
      <c r="D67" s="74" t="s">
        <v>274</v>
      </c>
      <c r="E67" s="9" t="s">
        <v>247</v>
      </c>
      <c r="F67" s="9">
        <v>100</v>
      </c>
      <c r="G67" s="68" t="s">
        <v>233</v>
      </c>
      <c r="H67" s="24" t="s">
        <v>230</v>
      </c>
    </row>
  </sheetData>
  <mergeCells count="5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35:H35"/>
    <mergeCell ref="B37:H37"/>
    <mergeCell ref="B38:E38"/>
    <mergeCell ref="F38:H38"/>
    <mergeCell ref="B39:E39"/>
    <mergeCell ref="F39:H39"/>
    <mergeCell ref="B40:E40"/>
    <mergeCell ref="F40:H40"/>
    <mergeCell ref="B41:E41"/>
    <mergeCell ref="F41:H41"/>
    <mergeCell ref="B42:E42"/>
    <mergeCell ref="F42:H42"/>
    <mergeCell ref="B43:E43"/>
    <mergeCell ref="F43:H43"/>
    <mergeCell ref="B44:H44"/>
    <mergeCell ref="A4:A9"/>
    <mergeCell ref="A11:A33"/>
    <mergeCell ref="A38:A43"/>
    <mergeCell ref="A45:A67"/>
    <mergeCell ref="B12:B13"/>
    <mergeCell ref="B14:B16"/>
    <mergeCell ref="B17:B19"/>
    <mergeCell ref="B20:B22"/>
    <mergeCell ref="B23:B24"/>
    <mergeCell ref="B25:B31"/>
    <mergeCell ref="B32:B33"/>
    <mergeCell ref="B46:B50"/>
    <mergeCell ref="B51:B53"/>
    <mergeCell ref="B54:B65"/>
    <mergeCell ref="B66:B67"/>
    <mergeCell ref="C12:C13"/>
    <mergeCell ref="C14:C16"/>
    <mergeCell ref="C17:C19"/>
    <mergeCell ref="C20:C22"/>
    <mergeCell ref="C23:C24"/>
    <mergeCell ref="C27:C28"/>
    <mergeCell ref="C32:C33"/>
    <mergeCell ref="C46:C47"/>
    <mergeCell ref="C48:C50"/>
    <mergeCell ref="C51:C53"/>
    <mergeCell ref="C56:C57"/>
    <mergeCell ref="C58:C62"/>
    <mergeCell ref="C64:C65"/>
    <mergeCell ref="C66:C67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4"/>
  <sheetViews>
    <sheetView workbookViewId="0">
      <pane ySplit="2" topLeftCell="A3" activePane="bottomLeft" state="frozen"/>
      <selection/>
      <selection pane="bottomLeft" activeCell="L12" sqref="L12"/>
    </sheetView>
  </sheetViews>
  <sheetFormatPr defaultColWidth="9" defaultRowHeight="13.5" outlineLevelCol="7"/>
  <cols>
    <col min="1" max="1" width="16.8833333333333" style="13" customWidth="1"/>
    <col min="2" max="3" width="12.775" style="13" customWidth="1"/>
    <col min="4" max="4" width="34.2166666666667" style="13" customWidth="1"/>
    <col min="5" max="6" width="12.775" style="13" customWidth="1"/>
    <col min="7" max="8" width="13.3333333333333" style="13" customWidth="1"/>
    <col min="9" max="9" width="9.775" style="13" customWidth="1"/>
    <col min="10" max="16384" width="9" style="13"/>
  </cols>
  <sheetData>
    <row r="1" s="13" customFormat="1" ht="36.6" customHeight="1" spans="1:8">
      <c r="A1" s="14" t="s">
        <v>285</v>
      </c>
      <c r="B1" s="14"/>
      <c r="C1" s="14"/>
      <c r="D1" s="14"/>
      <c r="E1" s="14"/>
      <c r="F1" s="14"/>
      <c r="G1" s="14"/>
      <c r="H1" s="14"/>
    </row>
    <row r="2" s="13" customFormat="1" ht="22.7" customHeight="1" spans="1:8">
      <c r="A2" s="15" t="s">
        <v>286</v>
      </c>
      <c r="B2" s="15"/>
      <c r="C2" s="16"/>
      <c r="D2" s="16"/>
      <c r="E2" s="16"/>
      <c r="F2" s="16"/>
      <c r="G2" s="16"/>
      <c r="H2" s="17" t="s">
        <v>4</v>
      </c>
    </row>
    <row r="3" s="13" customFormat="1" ht="26.05" customHeight="1" spans="1:8">
      <c r="A3" s="18" t="s">
        <v>287</v>
      </c>
      <c r="B3" s="18" t="s">
        <v>288</v>
      </c>
      <c r="C3" s="18"/>
      <c r="D3" s="18"/>
      <c r="E3" s="18"/>
      <c r="F3" s="18"/>
      <c r="G3" s="18"/>
      <c r="H3" s="18"/>
    </row>
    <row r="4" s="13" customFormat="1" ht="26.05" customHeight="1" spans="1:8">
      <c r="A4" s="19" t="s">
        <v>289</v>
      </c>
      <c r="B4" s="19" t="s">
        <v>290</v>
      </c>
      <c r="C4" s="19"/>
      <c r="D4" s="19"/>
      <c r="E4" s="19" t="s">
        <v>291</v>
      </c>
      <c r="F4" s="19" t="s">
        <v>292</v>
      </c>
      <c r="G4" s="19"/>
      <c r="H4" s="19"/>
    </row>
    <row r="5" s="13" customFormat="1" ht="26.05" customHeight="1" spans="1:8">
      <c r="A5" s="18" t="s">
        <v>293</v>
      </c>
      <c r="B5" s="12">
        <v>0</v>
      </c>
      <c r="C5" s="12"/>
      <c r="D5" s="12"/>
      <c r="E5" s="12"/>
      <c r="F5" s="12"/>
      <c r="G5" s="12"/>
      <c r="H5" s="12"/>
    </row>
    <row r="6" s="13" customFormat="1" ht="26.05" customHeight="1" spans="1:8">
      <c r="A6" s="18" t="s">
        <v>294</v>
      </c>
      <c r="B6" s="20" t="s">
        <v>288</v>
      </c>
      <c r="C6" s="20"/>
      <c r="D6" s="20"/>
      <c r="E6" s="20"/>
      <c r="F6" s="20"/>
      <c r="G6" s="20"/>
      <c r="H6" s="20"/>
    </row>
    <row r="7" s="13" customFormat="1" ht="34.65" customHeight="1" spans="1:8">
      <c r="A7" s="18" t="s">
        <v>295</v>
      </c>
      <c r="B7" s="18" t="s">
        <v>219</v>
      </c>
      <c r="C7" s="18" t="s">
        <v>220</v>
      </c>
      <c r="D7" s="18" t="s">
        <v>221</v>
      </c>
      <c r="E7" s="18" t="s">
        <v>296</v>
      </c>
      <c r="F7" s="18" t="s">
        <v>223</v>
      </c>
      <c r="G7" s="18" t="s">
        <v>297</v>
      </c>
      <c r="H7" s="18" t="s">
        <v>225</v>
      </c>
    </row>
    <row r="8" s="13" customFormat="1" ht="34.65" customHeight="1" spans="1:8">
      <c r="A8" s="18"/>
      <c r="B8" s="21" t="s">
        <v>298</v>
      </c>
      <c r="C8" s="22" t="s">
        <v>299</v>
      </c>
      <c r="D8" s="18" t="s">
        <v>300</v>
      </c>
      <c r="E8" s="18" t="s">
        <v>301</v>
      </c>
      <c r="F8" s="18">
        <v>100</v>
      </c>
      <c r="G8" s="18"/>
      <c r="H8" s="23">
        <v>46357</v>
      </c>
    </row>
    <row r="9" s="13" customFormat="1" ht="34.65" customHeight="1" spans="1:8">
      <c r="A9" s="18"/>
      <c r="B9" s="19"/>
      <c r="C9" s="22" t="s">
        <v>302</v>
      </c>
      <c r="D9" s="18" t="s">
        <v>303</v>
      </c>
      <c r="E9" s="18" t="s">
        <v>301</v>
      </c>
      <c r="F9" s="18">
        <v>100</v>
      </c>
      <c r="G9" s="18"/>
      <c r="H9" s="23">
        <v>46357</v>
      </c>
    </row>
    <row r="10" s="13" customFormat="1" ht="16.35" customHeight="1" spans="1:8">
      <c r="A10" s="16"/>
    </row>
    <row r="11" s="13" customFormat="1" ht="16.35" customHeight="1" spans="1:8">
      <c r="A11" s="16"/>
      <c r="B11" s="16"/>
      <c r="C11" s="16"/>
      <c r="D11" s="16"/>
      <c r="E11" s="16"/>
      <c r="F11" s="16"/>
      <c r="G11" s="16"/>
      <c r="H11" s="16"/>
    </row>
    <row r="13" s="13" customFormat="1" ht="25.5" spans="1:8">
      <c r="A13" s="14" t="s">
        <v>285</v>
      </c>
      <c r="B13" s="14"/>
      <c r="C13" s="14"/>
      <c r="D13" s="14"/>
      <c r="E13" s="14"/>
      <c r="F13" s="14"/>
      <c r="G13" s="14"/>
      <c r="H13" s="14"/>
    </row>
    <row r="14" s="13" customFormat="1" spans="1:8">
      <c r="A14" s="15" t="s">
        <v>286</v>
      </c>
      <c r="B14" s="15"/>
      <c r="C14" s="16"/>
      <c r="D14" s="16"/>
      <c r="E14" s="16"/>
      <c r="F14" s="16"/>
      <c r="G14" s="16"/>
      <c r="H14" s="17" t="s">
        <v>4</v>
      </c>
    </row>
    <row r="15" s="13" customFormat="1" spans="1:8">
      <c r="A15" s="18" t="s">
        <v>287</v>
      </c>
      <c r="B15" s="18" t="s">
        <v>304</v>
      </c>
      <c r="C15" s="18"/>
      <c r="D15" s="18"/>
      <c r="E15" s="18"/>
      <c r="F15" s="18"/>
      <c r="G15" s="18"/>
      <c r="H15" s="18"/>
    </row>
    <row r="16" s="13" customFormat="1" spans="1:8">
      <c r="A16" s="19" t="s">
        <v>289</v>
      </c>
      <c r="B16" s="19" t="s">
        <v>290</v>
      </c>
      <c r="C16" s="19"/>
      <c r="D16" s="19"/>
      <c r="E16" s="19" t="s">
        <v>291</v>
      </c>
      <c r="F16" s="19" t="s">
        <v>292</v>
      </c>
      <c r="G16" s="19"/>
      <c r="H16" s="19"/>
    </row>
    <row r="17" s="13" customFormat="1" spans="1:8">
      <c r="A17" s="18" t="s">
        <v>293</v>
      </c>
      <c r="B17" s="12">
        <v>0.9</v>
      </c>
      <c r="C17" s="12"/>
      <c r="D17" s="12"/>
      <c r="E17" s="12"/>
      <c r="F17" s="12"/>
      <c r="G17" s="12"/>
      <c r="H17" s="12"/>
    </row>
    <row r="18" s="13" customFormat="1" spans="1:8">
      <c r="A18" s="18" t="s">
        <v>294</v>
      </c>
      <c r="B18" s="20" t="s">
        <v>304</v>
      </c>
      <c r="C18" s="20"/>
      <c r="D18" s="20"/>
      <c r="E18" s="20"/>
      <c r="F18" s="20"/>
      <c r="G18" s="20"/>
      <c r="H18" s="20"/>
    </row>
    <row r="19" s="13" customFormat="1" ht="24" spans="1:8">
      <c r="A19" s="18" t="s">
        <v>295</v>
      </c>
      <c r="B19" s="18" t="s">
        <v>219</v>
      </c>
      <c r="C19" s="18" t="s">
        <v>220</v>
      </c>
      <c r="D19" s="18" t="s">
        <v>221</v>
      </c>
      <c r="E19" s="18" t="s">
        <v>296</v>
      </c>
      <c r="F19" s="18" t="s">
        <v>223</v>
      </c>
      <c r="G19" s="18" t="s">
        <v>297</v>
      </c>
      <c r="H19" s="18" t="s">
        <v>225</v>
      </c>
    </row>
    <row r="20" s="13" customFormat="1" ht="24" spans="1:8">
      <c r="A20" s="18"/>
      <c r="B20" s="21" t="s">
        <v>298</v>
      </c>
      <c r="C20" s="22" t="s">
        <v>299</v>
      </c>
      <c r="D20" s="18" t="s">
        <v>305</v>
      </c>
      <c r="E20" s="18"/>
      <c r="F20" s="18">
        <v>100</v>
      </c>
      <c r="G20" s="18"/>
      <c r="H20" s="23">
        <v>46357</v>
      </c>
    </row>
    <row r="21" s="13" customFormat="1" ht="24" spans="1:8">
      <c r="A21" s="18"/>
      <c r="B21" s="19"/>
      <c r="C21" s="22" t="s">
        <v>302</v>
      </c>
      <c r="D21" s="18" t="s">
        <v>306</v>
      </c>
      <c r="E21" s="18"/>
      <c r="F21" s="18">
        <v>100</v>
      </c>
      <c r="G21" s="18"/>
      <c r="H21" s="23">
        <v>46357</v>
      </c>
    </row>
    <row r="26" s="13" customFormat="1" ht="25.5" spans="1:8">
      <c r="A26" s="14" t="s">
        <v>285</v>
      </c>
      <c r="B26" s="14"/>
      <c r="C26" s="14"/>
      <c r="D26" s="14"/>
      <c r="E26" s="14"/>
      <c r="F26" s="14"/>
      <c r="G26" s="14"/>
      <c r="H26" s="14"/>
    </row>
    <row r="27" s="13" customFormat="1" spans="1:8">
      <c r="A27" s="15" t="s">
        <v>286</v>
      </c>
      <c r="B27" s="15"/>
      <c r="C27" s="16"/>
      <c r="D27" s="16"/>
      <c r="E27" s="16"/>
      <c r="F27" s="16"/>
      <c r="G27" s="16"/>
      <c r="H27" s="17" t="s">
        <v>4</v>
      </c>
    </row>
    <row r="28" s="13" customFormat="1" spans="1:8">
      <c r="A28" s="18" t="s">
        <v>287</v>
      </c>
      <c r="B28" s="18" t="s">
        <v>307</v>
      </c>
      <c r="C28" s="18"/>
      <c r="D28" s="18"/>
      <c r="E28" s="18"/>
      <c r="F28" s="18"/>
      <c r="G28" s="18"/>
      <c r="H28" s="18"/>
    </row>
    <row r="29" s="13" customFormat="1" spans="1:8">
      <c r="A29" s="19" t="s">
        <v>289</v>
      </c>
      <c r="B29" s="19" t="s">
        <v>290</v>
      </c>
      <c r="C29" s="19"/>
      <c r="D29" s="19"/>
      <c r="E29" s="19" t="s">
        <v>291</v>
      </c>
      <c r="F29" s="19" t="s">
        <v>292</v>
      </c>
      <c r="G29" s="19"/>
      <c r="H29" s="19"/>
    </row>
    <row r="30" s="13" customFormat="1" spans="1:8">
      <c r="A30" s="18" t="s">
        <v>293</v>
      </c>
      <c r="B30" s="12">
        <v>0</v>
      </c>
      <c r="C30" s="12"/>
      <c r="D30" s="12"/>
      <c r="E30" s="12"/>
      <c r="F30" s="12"/>
      <c r="G30" s="12"/>
      <c r="H30" s="12"/>
    </row>
    <row r="31" s="13" customFormat="1" spans="1:8">
      <c r="A31" s="18" t="s">
        <v>294</v>
      </c>
      <c r="B31" s="20" t="s">
        <v>307</v>
      </c>
      <c r="C31" s="20"/>
      <c r="D31" s="20"/>
      <c r="E31" s="20"/>
      <c r="F31" s="20"/>
      <c r="G31" s="20"/>
      <c r="H31" s="20"/>
    </row>
    <row r="32" s="13" customFormat="1" ht="24" spans="1:8">
      <c r="A32" s="18" t="s">
        <v>295</v>
      </c>
      <c r="B32" s="18" t="s">
        <v>219</v>
      </c>
      <c r="C32" s="18" t="s">
        <v>220</v>
      </c>
      <c r="D32" s="18" t="s">
        <v>221</v>
      </c>
      <c r="E32" s="18" t="s">
        <v>296</v>
      </c>
      <c r="F32" s="18" t="s">
        <v>223</v>
      </c>
      <c r="G32" s="18" t="s">
        <v>297</v>
      </c>
      <c r="H32" s="18" t="s">
        <v>225</v>
      </c>
    </row>
    <row r="33" s="13" customFormat="1" ht="24" spans="1:8">
      <c r="A33" s="18"/>
      <c r="B33" s="21" t="s">
        <v>298</v>
      </c>
      <c r="C33" s="22" t="s">
        <v>299</v>
      </c>
      <c r="D33" s="18" t="s">
        <v>300</v>
      </c>
      <c r="E33" s="18" t="s">
        <v>301</v>
      </c>
      <c r="F33" s="18">
        <v>100</v>
      </c>
      <c r="G33" s="18"/>
      <c r="H33" s="23">
        <v>46357</v>
      </c>
    </row>
    <row r="34" s="13" customFormat="1" ht="24" spans="1:8">
      <c r="A34" s="18"/>
      <c r="B34" s="19"/>
      <c r="C34" s="22" t="s">
        <v>302</v>
      </c>
      <c r="D34" s="18" t="s">
        <v>303</v>
      </c>
      <c r="E34" s="18" t="s">
        <v>301</v>
      </c>
      <c r="F34" s="18">
        <v>100</v>
      </c>
      <c r="G34" s="18"/>
      <c r="H34" s="23">
        <v>46357</v>
      </c>
    </row>
    <row r="36" s="13" customFormat="1" ht="36.6" customHeight="1" spans="1:8">
      <c r="A36" s="14" t="s">
        <v>285</v>
      </c>
      <c r="B36" s="14"/>
      <c r="C36" s="14"/>
      <c r="D36" s="14"/>
      <c r="E36" s="14"/>
      <c r="F36" s="14"/>
      <c r="G36" s="14"/>
      <c r="H36" s="14"/>
    </row>
    <row r="37" s="13" customFormat="1" ht="22.7" customHeight="1" spans="1:8">
      <c r="A37" s="15" t="s">
        <v>286</v>
      </c>
      <c r="B37" s="15"/>
      <c r="C37" s="16"/>
      <c r="D37" s="16"/>
      <c r="E37" s="16"/>
      <c r="F37" s="16"/>
      <c r="G37" s="16"/>
      <c r="H37" s="17" t="s">
        <v>4</v>
      </c>
    </row>
    <row r="38" s="13" customFormat="1" ht="26.05" customHeight="1" spans="1:8">
      <c r="A38" s="18" t="s">
        <v>287</v>
      </c>
      <c r="B38" s="18" t="s">
        <v>308</v>
      </c>
      <c r="C38" s="18"/>
      <c r="D38" s="18"/>
      <c r="E38" s="18"/>
      <c r="F38" s="18"/>
      <c r="G38" s="18"/>
      <c r="H38" s="18"/>
    </row>
    <row r="39" s="13" customFormat="1" ht="26.05" customHeight="1" spans="1:8">
      <c r="A39" s="19" t="s">
        <v>289</v>
      </c>
      <c r="B39" s="19" t="s">
        <v>309</v>
      </c>
      <c r="C39" s="19"/>
      <c r="D39" s="19"/>
      <c r="E39" s="19" t="s">
        <v>291</v>
      </c>
      <c r="F39" s="19" t="s">
        <v>310</v>
      </c>
      <c r="G39" s="19"/>
      <c r="H39" s="19"/>
    </row>
    <row r="40" s="13" customFormat="1" ht="26.05" customHeight="1" spans="1:8">
      <c r="A40" s="18" t="s">
        <v>293</v>
      </c>
      <c r="B40" s="12">
        <v>0</v>
      </c>
      <c r="C40" s="12"/>
      <c r="D40" s="12"/>
      <c r="E40" s="12"/>
      <c r="F40" s="12"/>
      <c r="G40" s="12"/>
      <c r="H40" s="12"/>
    </row>
    <row r="41" s="13" customFormat="1" ht="26.05" customHeight="1" spans="1:8">
      <c r="A41" s="18" t="s">
        <v>294</v>
      </c>
      <c r="B41" s="20" t="s">
        <v>308</v>
      </c>
      <c r="C41" s="20"/>
      <c r="D41" s="20"/>
      <c r="E41" s="20"/>
      <c r="F41" s="20"/>
      <c r="G41" s="20"/>
      <c r="H41" s="20"/>
    </row>
    <row r="42" s="13" customFormat="1" ht="34.65" customHeight="1" spans="1:8">
      <c r="A42" s="18" t="s">
        <v>295</v>
      </c>
      <c r="B42" s="18" t="s">
        <v>219</v>
      </c>
      <c r="C42" s="18" t="s">
        <v>220</v>
      </c>
      <c r="D42" s="18" t="s">
        <v>221</v>
      </c>
      <c r="E42" s="18" t="s">
        <v>296</v>
      </c>
      <c r="F42" s="18" t="s">
        <v>223</v>
      </c>
      <c r="G42" s="18" t="s">
        <v>297</v>
      </c>
      <c r="H42" s="18" t="s">
        <v>225</v>
      </c>
    </row>
    <row r="43" s="13" customFormat="1" ht="34.65" customHeight="1" spans="1:8">
      <c r="A43" s="18"/>
      <c r="B43" s="21" t="s">
        <v>298</v>
      </c>
      <c r="C43" s="22" t="s">
        <v>299</v>
      </c>
      <c r="D43" s="22" t="s">
        <v>299</v>
      </c>
      <c r="E43" s="18" t="s">
        <v>237</v>
      </c>
      <c r="F43" s="18">
        <v>100</v>
      </c>
      <c r="G43" s="18"/>
      <c r="H43" s="24" t="s">
        <v>230</v>
      </c>
    </row>
    <row r="44" s="13" customFormat="1" ht="34.65" customHeight="1" spans="1:8">
      <c r="A44" s="18"/>
      <c r="B44" s="19"/>
      <c r="C44" s="22" t="s">
        <v>302</v>
      </c>
      <c r="D44" s="22" t="s">
        <v>302</v>
      </c>
      <c r="E44" s="18" t="s">
        <v>237</v>
      </c>
      <c r="F44" s="18">
        <v>100</v>
      </c>
      <c r="G44" s="18"/>
      <c r="H44" s="24" t="s">
        <v>230</v>
      </c>
    </row>
    <row r="45" s="13" customFormat="1" ht="16.35" customHeight="1" spans="1:8">
      <c r="A45" s="16"/>
    </row>
    <row r="46" s="13" customFormat="1" ht="36.6" customHeight="1" spans="1:8">
      <c r="A46" s="14" t="s">
        <v>285</v>
      </c>
      <c r="B46" s="14"/>
      <c r="C46" s="14"/>
      <c r="D46" s="14"/>
      <c r="E46" s="14"/>
      <c r="F46" s="14"/>
      <c r="G46" s="14"/>
      <c r="H46" s="14"/>
    </row>
    <row r="47" s="13" customFormat="1" ht="22.7" customHeight="1" spans="1:8">
      <c r="A47" s="15" t="s">
        <v>286</v>
      </c>
      <c r="B47" s="15"/>
      <c r="C47" s="16"/>
      <c r="D47" s="16"/>
      <c r="E47" s="16"/>
      <c r="F47" s="16"/>
      <c r="G47" s="16"/>
      <c r="H47" s="17" t="s">
        <v>4</v>
      </c>
    </row>
    <row r="48" s="13" customFormat="1" ht="26.05" customHeight="1" spans="1:8">
      <c r="A48" s="18" t="s">
        <v>287</v>
      </c>
      <c r="B48" s="18" t="s">
        <v>176</v>
      </c>
      <c r="C48" s="18"/>
      <c r="D48" s="18"/>
      <c r="E48" s="18"/>
      <c r="F48" s="18"/>
      <c r="G48" s="18"/>
      <c r="H48" s="18"/>
    </row>
    <row r="49" s="13" customFormat="1" ht="26.05" customHeight="1" spans="1:8">
      <c r="A49" s="19" t="s">
        <v>289</v>
      </c>
      <c r="B49" s="19" t="s">
        <v>309</v>
      </c>
      <c r="C49" s="19"/>
      <c r="D49" s="19"/>
      <c r="E49" s="19" t="s">
        <v>291</v>
      </c>
      <c r="F49" s="19" t="s">
        <v>310</v>
      </c>
      <c r="G49" s="19"/>
      <c r="H49" s="19"/>
    </row>
    <row r="50" s="13" customFormat="1" ht="26.05" customHeight="1" spans="1:8">
      <c r="A50" s="18" t="s">
        <v>293</v>
      </c>
      <c r="B50" s="12">
        <v>140.19</v>
      </c>
      <c r="C50" s="12"/>
      <c r="D50" s="12"/>
      <c r="E50" s="12"/>
      <c r="F50" s="12"/>
      <c r="G50" s="12"/>
      <c r="H50" s="12"/>
    </row>
    <row r="51" s="13" customFormat="1" ht="26.05" customHeight="1" spans="1:8">
      <c r="A51" s="18" t="s">
        <v>294</v>
      </c>
      <c r="B51" s="20" t="s">
        <v>176</v>
      </c>
      <c r="C51" s="20"/>
      <c r="D51" s="20"/>
      <c r="E51" s="20"/>
      <c r="F51" s="20"/>
      <c r="G51" s="20"/>
      <c r="H51" s="20"/>
    </row>
    <row r="52" s="13" customFormat="1" ht="34.65" customHeight="1" spans="1:8">
      <c r="A52" s="18" t="s">
        <v>295</v>
      </c>
      <c r="B52" s="18" t="s">
        <v>219</v>
      </c>
      <c r="C52" s="18" t="s">
        <v>220</v>
      </c>
      <c r="D52" s="18" t="s">
        <v>221</v>
      </c>
      <c r="E52" s="18" t="s">
        <v>296</v>
      </c>
      <c r="F52" s="18" t="s">
        <v>223</v>
      </c>
      <c r="G52" s="18" t="s">
        <v>297</v>
      </c>
      <c r="H52" s="18" t="s">
        <v>225</v>
      </c>
    </row>
    <row r="53" s="13" customFormat="1" ht="34.65" customHeight="1" spans="1:8">
      <c r="A53" s="18"/>
      <c r="B53" s="21" t="s">
        <v>298</v>
      </c>
      <c r="C53" s="22" t="s">
        <v>299</v>
      </c>
      <c r="D53" s="22" t="s">
        <v>299</v>
      </c>
      <c r="E53" s="18" t="s">
        <v>237</v>
      </c>
      <c r="F53" s="18">
        <v>100</v>
      </c>
      <c r="G53" s="18"/>
      <c r="H53" s="24" t="s">
        <v>230</v>
      </c>
    </row>
    <row r="54" s="13" customFormat="1" ht="34.65" customHeight="1" spans="1:8">
      <c r="A54" s="18"/>
      <c r="B54" s="19"/>
      <c r="C54" s="22" t="s">
        <v>302</v>
      </c>
      <c r="D54" s="22" t="s">
        <v>302</v>
      </c>
      <c r="E54" s="18" t="s">
        <v>237</v>
      </c>
      <c r="F54" s="18">
        <v>100</v>
      </c>
      <c r="G54" s="18"/>
      <c r="H54" s="24" t="s">
        <v>230</v>
      </c>
    </row>
    <row r="56" s="13" customFormat="1" ht="36.6" customHeight="1" spans="1:8">
      <c r="A56" s="14" t="s">
        <v>285</v>
      </c>
      <c r="B56" s="14"/>
      <c r="C56" s="14"/>
      <c r="D56" s="14"/>
      <c r="E56" s="14"/>
      <c r="F56" s="14"/>
      <c r="G56" s="14"/>
      <c r="H56" s="14"/>
    </row>
    <row r="57" s="13" customFormat="1" ht="22.7" customHeight="1" spans="1:8">
      <c r="A57" s="15" t="s">
        <v>286</v>
      </c>
      <c r="B57" s="15"/>
      <c r="C57" s="16"/>
      <c r="D57" s="16"/>
      <c r="E57" s="16"/>
      <c r="F57" s="16"/>
      <c r="G57" s="16"/>
      <c r="H57" s="17" t="s">
        <v>4</v>
      </c>
    </row>
    <row r="58" s="13" customFormat="1" ht="26.05" customHeight="1" spans="1:8">
      <c r="A58" s="18" t="s">
        <v>287</v>
      </c>
      <c r="B58" s="18" t="s">
        <v>311</v>
      </c>
      <c r="C58" s="18"/>
      <c r="D58" s="18"/>
      <c r="E58" s="18"/>
      <c r="F58" s="18"/>
      <c r="G58" s="18"/>
      <c r="H58" s="18"/>
    </row>
    <row r="59" s="13" customFormat="1" ht="26.05" customHeight="1" spans="1:8">
      <c r="A59" s="19" t="s">
        <v>289</v>
      </c>
      <c r="B59" s="19" t="s">
        <v>309</v>
      </c>
      <c r="C59" s="19"/>
      <c r="D59" s="19"/>
      <c r="E59" s="19" t="s">
        <v>291</v>
      </c>
      <c r="F59" s="19" t="s">
        <v>310</v>
      </c>
      <c r="G59" s="19"/>
      <c r="H59" s="19"/>
    </row>
    <row r="60" s="13" customFormat="1" ht="26.05" customHeight="1" spans="1:8">
      <c r="A60" s="18" t="s">
        <v>293</v>
      </c>
      <c r="B60" s="12">
        <v>0</v>
      </c>
      <c r="C60" s="12"/>
      <c r="D60" s="12"/>
      <c r="E60" s="12"/>
      <c r="F60" s="12"/>
      <c r="G60" s="12"/>
      <c r="H60" s="12"/>
    </row>
    <row r="61" s="13" customFormat="1" ht="26.05" customHeight="1" spans="1:8">
      <c r="A61" s="18" t="s">
        <v>294</v>
      </c>
      <c r="B61" s="20" t="s">
        <v>311</v>
      </c>
      <c r="C61" s="20"/>
      <c r="D61" s="20"/>
      <c r="E61" s="20"/>
      <c r="F61" s="20"/>
      <c r="G61" s="20"/>
      <c r="H61" s="20"/>
    </row>
    <row r="62" s="13" customFormat="1" ht="34.65" customHeight="1" spans="1:8">
      <c r="A62" s="18" t="s">
        <v>295</v>
      </c>
      <c r="B62" s="18" t="s">
        <v>219</v>
      </c>
      <c r="C62" s="18" t="s">
        <v>220</v>
      </c>
      <c r="D62" s="18" t="s">
        <v>221</v>
      </c>
      <c r="E62" s="18" t="s">
        <v>296</v>
      </c>
      <c r="F62" s="18" t="s">
        <v>223</v>
      </c>
      <c r="G62" s="18" t="s">
        <v>297</v>
      </c>
      <c r="H62" s="18" t="s">
        <v>225</v>
      </c>
    </row>
    <row r="63" s="13" customFormat="1" ht="34.65" customHeight="1" spans="1:8">
      <c r="A63" s="18"/>
      <c r="B63" s="21" t="s">
        <v>298</v>
      </c>
      <c r="C63" s="22" t="s">
        <v>299</v>
      </c>
      <c r="D63" s="22" t="s">
        <v>299</v>
      </c>
      <c r="E63" s="18" t="s">
        <v>237</v>
      </c>
      <c r="F63" s="18">
        <v>100</v>
      </c>
      <c r="G63" s="18"/>
      <c r="H63" s="24" t="s">
        <v>230</v>
      </c>
    </row>
    <row r="64" s="13" customFormat="1" ht="34.65" customHeight="1" spans="1:8">
      <c r="A64" s="18"/>
      <c r="B64" s="19"/>
      <c r="C64" s="22" t="s">
        <v>302</v>
      </c>
      <c r="D64" s="22" t="s">
        <v>302</v>
      </c>
      <c r="E64" s="18" t="s">
        <v>237</v>
      </c>
      <c r="F64" s="18">
        <v>100</v>
      </c>
      <c r="G64" s="18"/>
      <c r="H64" s="24" t="s">
        <v>230</v>
      </c>
    </row>
  </sheetData>
  <mergeCells count="54">
    <mergeCell ref="A1:H1"/>
    <mergeCell ref="A2:B2"/>
    <mergeCell ref="B3:H3"/>
    <mergeCell ref="B4:D4"/>
    <mergeCell ref="F4:H4"/>
    <mergeCell ref="B5:H5"/>
    <mergeCell ref="B6:H6"/>
    <mergeCell ref="A13:H13"/>
    <mergeCell ref="A14:B14"/>
    <mergeCell ref="B15:H15"/>
    <mergeCell ref="B16:D16"/>
    <mergeCell ref="F16:H16"/>
    <mergeCell ref="B17:H17"/>
    <mergeCell ref="B18:H18"/>
    <mergeCell ref="A26:H26"/>
    <mergeCell ref="A27:B27"/>
    <mergeCell ref="B28:H28"/>
    <mergeCell ref="B29:D29"/>
    <mergeCell ref="F29:H29"/>
    <mergeCell ref="B30:H30"/>
    <mergeCell ref="B31:H31"/>
    <mergeCell ref="A36:H36"/>
    <mergeCell ref="A37:B37"/>
    <mergeCell ref="B38:H38"/>
    <mergeCell ref="B39:D39"/>
    <mergeCell ref="F39:H39"/>
    <mergeCell ref="B40:H40"/>
    <mergeCell ref="B41:H41"/>
    <mergeCell ref="A46:H46"/>
    <mergeCell ref="A47:B47"/>
    <mergeCell ref="B48:H48"/>
    <mergeCell ref="B49:D49"/>
    <mergeCell ref="F49:H49"/>
    <mergeCell ref="B50:H50"/>
    <mergeCell ref="B51:H51"/>
    <mergeCell ref="A56:H56"/>
    <mergeCell ref="A57:B57"/>
    <mergeCell ref="B58:H58"/>
    <mergeCell ref="B59:D59"/>
    <mergeCell ref="F59:H59"/>
    <mergeCell ref="B60:H60"/>
    <mergeCell ref="B61:H61"/>
    <mergeCell ref="A7:A9"/>
    <mergeCell ref="A19:A21"/>
    <mergeCell ref="A32:A34"/>
    <mergeCell ref="A42:A44"/>
    <mergeCell ref="A52:A54"/>
    <mergeCell ref="A62:A64"/>
    <mergeCell ref="B8:B9"/>
    <mergeCell ref="B20:B21"/>
    <mergeCell ref="B33:B34"/>
    <mergeCell ref="B43:B44"/>
    <mergeCell ref="B53:B54"/>
    <mergeCell ref="B63:B64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314</v>
      </c>
      <c r="B5" s="7"/>
      <c r="C5" s="8" t="s">
        <v>34</v>
      </c>
      <c r="D5" s="9" t="s">
        <v>315</v>
      </c>
      <c r="E5" s="9" t="s">
        <v>316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2026-04-15T08:07:54Z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A4DAAEEA885D4303818D695DDA235318_12</vt:lpwstr>
  </property>
  <property fmtid="{D5CDD505-2E9C-101B-9397-08002B2CF9AE}" pid="4" name="CalculationRule">
    <vt:i4>0</vt:i4>
  </property>
</Properties>
</file>